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filterPrivacy="1"/>
  <xr:revisionPtr revIDLastSave="0" documentId="13_ncr:1_{7DC65260-C89D-AD41-950C-46659104780B}" xr6:coauthVersionLast="47" xr6:coauthVersionMax="47" xr10:uidLastSave="{00000000-0000-0000-0000-000000000000}"/>
  <bookViews>
    <workbookView xWindow="-7080" yWindow="500" windowWidth="35840" windowHeight="20320" activeTab="4" xr2:uid="{00000000-000D-0000-FFFF-FFFF00000000}"/>
  </bookViews>
  <sheets>
    <sheet name="Information" sheetId="1" r:id="rId1"/>
    <sheet name="Data" sheetId="2" r:id="rId2"/>
    <sheet name="Berkshire Subcounties" sheetId="3" r:id="rId3"/>
    <sheet name="Franklin Subcounties" sheetId="4" r:id="rId4"/>
    <sheet name="Hampshire Subcounties" sheetId="5" r:id="rId5"/>
  </sheets>
  <definedNames>
    <definedName name="_xlnm._FilterDatabase" localSheetId="2" hidden="1">'Berkshire Subcounties'!$A$1:$A$170</definedName>
    <definedName name="_xlnm._FilterDatabase" localSheetId="1" hidden="1">Data!$A$1:$A$170</definedName>
    <definedName name="_xlnm._FilterDatabase" localSheetId="3" hidden="1">'Franklin Subcounties'!$A$1:$A$170</definedName>
    <definedName name="_xlnm._FilterDatabase" localSheetId="4" hidden="1">'Hampshire Subcounties'!$A$1:$A$170</definedName>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6" i="5" l="1"/>
  <c r="K205" i="5" s="1"/>
  <c r="J203" i="5"/>
  <c r="J199" i="5"/>
  <c r="I199" i="5"/>
  <c r="I196" i="5"/>
  <c r="I194" i="5"/>
  <c r="I192" i="5"/>
  <c r="H200" i="5"/>
  <c r="H196" i="5"/>
  <c r="G200" i="5"/>
  <c r="G199" i="5"/>
  <c r="G196" i="5"/>
  <c r="G194" i="5"/>
  <c r="F196" i="5"/>
  <c r="E198" i="5"/>
  <c r="D196" i="5"/>
  <c r="C194" i="5"/>
  <c r="C205" i="5"/>
  <c r="D205" i="5"/>
  <c r="E205" i="5"/>
  <c r="F205" i="5"/>
  <c r="G205" i="5"/>
  <c r="H205" i="5"/>
  <c r="I205" i="5"/>
  <c r="J205" i="5"/>
  <c r="B205" i="5"/>
  <c r="B200" i="5"/>
  <c r="B199" i="5"/>
  <c r="B196" i="5"/>
  <c r="C189" i="5"/>
  <c r="D189" i="5"/>
  <c r="E189" i="5"/>
  <c r="F189" i="5"/>
  <c r="G189" i="5"/>
  <c r="H189" i="5"/>
  <c r="I189" i="5"/>
  <c r="J189" i="5"/>
  <c r="K189" i="5"/>
  <c r="B189" i="5"/>
  <c r="C204" i="4"/>
  <c r="D204" i="4"/>
  <c r="E204" i="4"/>
  <c r="F204" i="4"/>
  <c r="G204" i="4"/>
  <c r="H204" i="4"/>
  <c r="I204" i="4"/>
  <c r="J204" i="4"/>
  <c r="K204" i="4"/>
  <c r="L204" i="4"/>
  <c r="M204" i="4"/>
  <c r="N204" i="4"/>
  <c r="B204" i="4"/>
  <c r="N193" i="4"/>
  <c r="M193" i="4"/>
  <c r="L198" i="4"/>
  <c r="K193" i="4"/>
  <c r="J193" i="4"/>
  <c r="J191" i="4"/>
  <c r="I195" i="4"/>
  <c r="H193" i="4"/>
  <c r="G195" i="4"/>
  <c r="F199" i="4"/>
  <c r="F197" i="4"/>
  <c r="F193" i="4"/>
  <c r="E195" i="4"/>
  <c r="D197" i="4"/>
  <c r="C198" i="4"/>
  <c r="C193" i="4"/>
  <c r="B193" i="4"/>
  <c r="N188" i="4"/>
  <c r="C188" i="4"/>
  <c r="D188" i="4"/>
  <c r="E188" i="4"/>
  <c r="F188" i="4"/>
  <c r="G188" i="4"/>
  <c r="H188" i="4"/>
  <c r="I188" i="4"/>
  <c r="J188" i="4"/>
  <c r="K188" i="4"/>
  <c r="L188" i="4"/>
  <c r="M188" i="4"/>
  <c r="B188" i="4"/>
  <c r="M201" i="3"/>
  <c r="M200" i="3"/>
  <c r="M197" i="3"/>
  <c r="M206" i="3" s="1"/>
  <c r="L203" i="3"/>
  <c r="K195" i="3"/>
  <c r="J201" i="3"/>
  <c r="C206" i="3"/>
  <c r="D206" i="3"/>
  <c r="E206" i="3"/>
  <c r="F206" i="3"/>
  <c r="G206" i="3"/>
  <c r="H206" i="3"/>
  <c r="I206" i="3"/>
  <c r="J206" i="3"/>
  <c r="K206" i="3"/>
  <c r="L206" i="3"/>
  <c r="B206" i="3"/>
  <c r="I204" i="3"/>
  <c r="I200" i="3"/>
  <c r="I197" i="3"/>
  <c r="I195" i="3"/>
  <c r="I193" i="3"/>
  <c r="H195" i="3"/>
  <c r="G201" i="3"/>
  <c r="G200" i="3"/>
  <c r="G197" i="3"/>
  <c r="F195" i="3"/>
  <c r="E204" i="3"/>
  <c r="D200" i="3"/>
  <c r="D197" i="3"/>
  <c r="C199" i="3"/>
  <c r="B195" i="3"/>
  <c r="C189" i="3"/>
  <c r="D189" i="3"/>
  <c r="E189" i="3"/>
  <c r="F189" i="3"/>
  <c r="G189" i="3"/>
  <c r="H189" i="3"/>
  <c r="I189" i="3"/>
  <c r="J189" i="3"/>
  <c r="K189" i="3"/>
  <c r="L189" i="3"/>
  <c r="M189" i="3"/>
  <c r="B189" i="3"/>
  <c r="D185" i="2"/>
  <c r="D182" i="2"/>
  <c r="D181" i="2"/>
  <c r="D180" i="2"/>
  <c r="D178" i="2"/>
  <c r="D176" i="2"/>
  <c r="D174" i="2"/>
  <c r="C182" i="2"/>
  <c r="C181" i="2"/>
  <c r="C180" i="2"/>
  <c r="C178" i="2"/>
  <c r="C176" i="2"/>
  <c r="C174" i="2"/>
  <c r="C187" i="2" s="1"/>
  <c r="D187" i="2"/>
  <c r="B187" i="2"/>
  <c r="B185" i="2"/>
  <c r="B184" i="2"/>
  <c r="B182" i="2"/>
  <c r="B181" i="2"/>
  <c r="B180" i="2"/>
  <c r="B178" i="2"/>
  <c r="B176" i="2"/>
  <c r="B174" i="2"/>
  <c r="B171" i="2"/>
  <c r="L176" i="5"/>
  <c r="L177" i="5"/>
  <c r="L178" i="5"/>
  <c r="L179" i="5"/>
  <c r="L180" i="5"/>
  <c r="L181" i="5"/>
  <c r="L182" i="5"/>
  <c r="L183" i="5"/>
  <c r="L184" i="5"/>
  <c r="L185" i="5"/>
  <c r="L186" i="5"/>
  <c r="L187" i="5"/>
  <c r="L188" i="5"/>
  <c r="L175" i="5"/>
  <c r="O175" i="4"/>
  <c r="O176" i="4"/>
  <c r="O177" i="4"/>
  <c r="O178" i="4"/>
  <c r="O179" i="4"/>
  <c r="O180" i="4"/>
  <c r="O181" i="4"/>
  <c r="O182" i="4"/>
  <c r="O183" i="4"/>
  <c r="O184" i="4"/>
  <c r="O185" i="4"/>
  <c r="O186" i="4"/>
  <c r="O187" i="4"/>
  <c r="O174" i="4"/>
  <c r="N176" i="3"/>
  <c r="N177" i="3"/>
  <c r="N178" i="3"/>
  <c r="N179" i="3"/>
  <c r="N180" i="3"/>
  <c r="N181" i="3"/>
  <c r="N182" i="3"/>
  <c r="N183" i="3"/>
  <c r="N184" i="3"/>
  <c r="N185" i="3"/>
  <c r="N186" i="3"/>
  <c r="N187" i="3"/>
  <c r="N188" i="3"/>
  <c r="N175" i="3"/>
</calcChain>
</file>

<file path=xl/sharedStrings.xml><?xml version="1.0" encoding="utf-8"?>
<sst xmlns="http://schemas.openxmlformats.org/spreadsheetml/2006/main" count="6922" uniqueCount="622">
  <si>
    <t>PLACE OF BIRTH FOR THE FOREIGN-BORN POPULATION IN THE UNITED STATES</t>
  </si>
  <si>
    <t>Note: The table shown may have been modified by user selections. Some information may be missing.</t>
  </si>
  <si>
    <t>DATA NOTES</t>
  </si>
  <si>
    <t/>
  </si>
  <si>
    <t>TABLE ID:</t>
  </si>
  <si>
    <t>B05006</t>
  </si>
  <si>
    <t>SURVEY/PROGRAM:</t>
  </si>
  <si>
    <t>American Community Survey</t>
  </si>
  <si>
    <t>VINTAGE:</t>
  </si>
  <si>
    <t>2021</t>
  </si>
  <si>
    <t>DATASET:</t>
  </si>
  <si>
    <t>ACSDT5Y2021</t>
  </si>
  <si>
    <t>PRODUCT:</t>
  </si>
  <si>
    <t>ACS 5-Year Estimates Detailed Tables</t>
  </si>
  <si>
    <t>UNIVERSE:</t>
  </si>
  <si>
    <t>Foreign-born population excluding population born at sea</t>
  </si>
  <si>
    <t>FTP URL:</t>
  </si>
  <si>
    <t>None</t>
  </si>
  <si>
    <t>API URL:</t>
  </si>
  <si>
    <t>https://api.census.gov/data/2021/acs/acs5</t>
  </si>
  <si>
    <t>USER SELECTIONS</t>
  </si>
  <si>
    <t>TABLES</t>
  </si>
  <si>
    <t>GEOS</t>
  </si>
  <si>
    <t>Berkshire County, Massachusetts; Franklin County, Massachusetts; Hampshire County, Massachusetts</t>
  </si>
  <si>
    <t>EXCLUDED COLUMNS</t>
  </si>
  <si>
    <t>Berkshire County, Massachusetts!!Margin of Error</t>
  </si>
  <si>
    <t>Franklin County, Massachusetts!!Margin of Error</t>
  </si>
  <si>
    <t>Hampshire County, Massachusetts!!Margin of Error</t>
  </si>
  <si>
    <t>APPLIED FILTERS</t>
  </si>
  <si>
    <t>APPLIED SORTS</t>
  </si>
  <si>
    <t>PIVOT &amp; GROUPING</t>
  </si>
  <si>
    <t>PIVOT COLUMNS</t>
  </si>
  <si>
    <t>PIVOT MODE</t>
  </si>
  <si>
    <t>Off</t>
  </si>
  <si>
    <t>ROW GROUPS</t>
  </si>
  <si>
    <t>VALUE COLUMNS</t>
  </si>
  <si>
    <t>WEB ADDRESS</t>
  </si>
  <si>
    <t>https://data.census.gov/table?q=b05006&amp;g=050XX00US25003,25011,25015&amp;tid=ACSDT5Y2021.B05006&amp;moe=false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</si>
  <si>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</si>
  <si>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</si>
  <si>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</si>
  <si>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2017-2021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</si>
  <si>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</si>
  <si>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Methodological changes to citizenship edits may have affected citizenship data for those born in American Samoa. Users should be aware of these changes when using 2018 data or multi-year data containing data from 2018. For more information, see: American Samoa Citizenship User Note.</t>
  </si>
  <si>
    <t>The 2017-2021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</si>
  <si>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</si>
  <si>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</si>
  <si>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</si>
  <si>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Berkshire County, Massachusetts</t>
  </si>
  <si>
    <t>Franklin County, Massachusetts</t>
  </si>
  <si>
    <t>Hampshire County, Massachusetts</t>
  </si>
  <si>
    <t>Label</t>
  </si>
  <si>
    <t>Estimate</t>
  </si>
  <si>
    <t>Total:</t>
  </si>
  <si>
    <t>7,705</t>
  </si>
  <si>
    <t>3,307</t>
  </si>
  <si>
    <t>14,367</t>
  </si>
  <si>
    <t>Europe:</t>
  </si>
  <si>
    <t>2,501</t>
  </si>
  <si>
    <t>1,329</t>
  </si>
  <si>
    <t>3,572</t>
  </si>
  <si>
    <t>Northern Europe:</t>
  </si>
  <si>
    <t>847</t>
  </si>
  <si>
    <t>287</t>
  </si>
  <si>
    <t>850</t>
  </si>
  <si>
    <t>Denmark</t>
  </si>
  <si>
    <t>36</t>
  </si>
  <si>
    <t>0</t>
  </si>
  <si>
    <t>6</t>
  </si>
  <si>
    <t>Ireland</t>
  </si>
  <si>
    <t>94</t>
  </si>
  <si>
    <t>46</t>
  </si>
  <si>
    <t>58</t>
  </si>
  <si>
    <t>Norway</t>
  </si>
  <si>
    <t>11</t>
  </si>
  <si>
    <t>5</t>
  </si>
  <si>
    <t>Sweden</t>
  </si>
  <si>
    <t>159</t>
  </si>
  <si>
    <t>3</t>
  </si>
  <si>
    <t>United Kingdom (inc. Crown Dependencies):</t>
  </si>
  <si>
    <t>511</t>
  </si>
  <si>
    <t>207</t>
  </si>
  <si>
    <t>727</t>
  </si>
  <si>
    <t>United Kingdom, excluding England and Scotland</t>
  </si>
  <si>
    <t>378</t>
  </si>
  <si>
    <t>61</t>
  </si>
  <si>
    <t>417</t>
  </si>
  <si>
    <t>England</t>
  </si>
  <si>
    <t>102</t>
  </si>
  <si>
    <t>109</t>
  </si>
  <si>
    <t>255</t>
  </si>
  <si>
    <t>Scotland</t>
  </si>
  <si>
    <t>31</t>
  </si>
  <si>
    <t>37</t>
  </si>
  <si>
    <t>55</t>
  </si>
  <si>
    <t>Other Northern Europe</t>
  </si>
  <si>
    <t>47</t>
  </si>
  <si>
    <t>23</t>
  </si>
  <si>
    <t>51</t>
  </si>
  <si>
    <t>Western Europe:</t>
  </si>
  <si>
    <t>529</t>
  </si>
  <si>
    <t>136</t>
  </si>
  <si>
    <t>836</t>
  </si>
  <si>
    <t>Austria</t>
  </si>
  <si>
    <t>14</t>
  </si>
  <si>
    <t>Belgium</t>
  </si>
  <si>
    <t>17</t>
  </si>
  <si>
    <t>13</t>
  </si>
  <si>
    <t>France</t>
  </si>
  <si>
    <t>144</t>
  </si>
  <si>
    <t>26</t>
  </si>
  <si>
    <t>160</t>
  </si>
  <si>
    <t>Germany</t>
  </si>
  <si>
    <t>326</t>
  </si>
  <si>
    <t>78</t>
  </si>
  <si>
    <t>560</t>
  </si>
  <si>
    <t>Netherlands</t>
  </si>
  <si>
    <t>28</t>
  </si>
  <si>
    <t>Switzerland</t>
  </si>
  <si>
    <t>4</t>
  </si>
  <si>
    <t>60</t>
  </si>
  <si>
    <t>Other Western Europe</t>
  </si>
  <si>
    <t>Southern Europe:</t>
  </si>
  <si>
    <t>268</t>
  </si>
  <si>
    <t>155</t>
  </si>
  <si>
    <t>537</t>
  </si>
  <si>
    <t>Greece</t>
  </si>
  <si>
    <t>85</t>
  </si>
  <si>
    <t>21</t>
  </si>
  <si>
    <t>79</t>
  </si>
  <si>
    <t>Italy</t>
  </si>
  <si>
    <t>131</t>
  </si>
  <si>
    <t>49</t>
  </si>
  <si>
    <t>74</t>
  </si>
  <si>
    <t>Portugal</t>
  </si>
  <si>
    <t>52</t>
  </si>
  <si>
    <t>64</t>
  </si>
  <si>
    <t>240</t>
  </si>
  <si>
    <t>Azores Islands</t>
  </si>
  <si>
    <t>Spain</t>
  </si>
  <si>
    <t>Other Southern Europe</t>
  </si>
  <si>
    <t>Eastern Europe:</t>
  </si>
  <si>
    <t>857</t>
  </si>
  <si>
    <t>751</t>
  </si>
  <si>
    <t>1,343</t>
  </si>
  <si>
    <t>Albania</t>
  </si>
  <si>
    <t>2</t>
  </si>
  <si>
    <t>86</t>
  </si>
  <si>
    <t>174</t>
  </si>
  <si>
    <t>Belarus</t>
  </si>
  <si>
    <t>Bosnia and Herzegovina</t>
  </si>
  <si>
    <t>Bulgaria</t>
  </si>
  <si>
    <t>44</t>
  </si>
  <si>
    <t>10</t>
  </si>
  <si>
    <t>Croatia</t>
  </si>
  <si>
    <t>Czechoslovakia (includes Czech Republic and Slovakia)</t>
  </si>
  <si>
    <t>27</t>
  </si>
  <si>
    <t>32</t>
  </si>
  <si>
    <t>Hungary</t>
  </si>
  <si>
    <t>29</t>
  </si>
  <si>
    <t>68</t>
  </si>
  <si>
    <t>Latvia</t>
  </si>
  <si>
    <t>Lithuania</t>
  </si>
  <si>
    <t>1</t>
  </si>
  <si>
    <t>15</t>
  </si>
  <si>
    <t>Moldova</t>
  </si>
  <si>
    <t>22</t>
  </si>
  <si>
    <t>366</t>
  </si>
  <si>
    <t>North Macedonia (Macedonia)</t>
  </si>
  <si>
    <t>Poland</t>
  </si>
  <si>
    <t>106</t>
  </si>
  <si>
    <t>95</t>
  </si>
  <si>
    <t>256</t>
  </si>
  <si>
    <t>Romania</t>
  </si>
  <si>
    <t>38</t>
  </si>
  <si>
    <t>Russia</t>
  </si>
  <si>
    <t>139</t>
  </si>
  <si>
    <t>369</t>
  </si>
  <si>
    <t>Serbia</t>
  </si>
  <si>
    <t>59</t>
  </si>
  <si>
    <t>Ukraine</t>
  </si>
  <si>
    <t>281</t>
  </si>
  <si>
    <t>39</t>
  </si>
  <si>
    <t>Other Eastern Europe</t>
  </si>
  <si>
    <t>89</t>
  </si>
  <si>
    <t>Europe, n.e.c.</t>
  </si>
  <si>
    <t>Asia:</t>
  </si>
  <si>
    <t>1,871</t>
  </si>
  <si>
    <t>948</t>
  </si>
  <si>
    <t>6,215</t>
  </si>
  <si>
    <t>Eastern Asia:</t>
  </si>
  <si>
    <t>388</t>
  </si>
  <si>
    <t>3,161</t>
  </si>
  <si>
    <t>China:</t>
  </si>
  <si>
    <t>377</t>
  </si>
  <si>
    <t>242</t>
  </si>
  <si>
    <t>2,529</t>
  </si>
  <si>
    <t>China, excluding Hong Kong and Taiwan</t>
  </si>
  <si>
    <t>313</t>
  </si>
  <si>
    <t>236</t>
  </si>
  <si>
    <t>2,193</t>
  </si>
  <si>
    <t>Hong Kong</t>
  </si>
  <si>
    <t>90</t>
  </si>
  <si>
    <t>Taiwan</t>
  </si>
  <si>
    <t>53</t>
  </si>
  <si>
    <t>246</t>
  </si>
  <si>
    <t>Japan</t>
  </si>
  <si>
    <t>65</t>
  </si>
  <si>
    <t>54</t>
  </si>
  <si>
    <t>132</t>
  </si>
  <si>
    <t>Korea</t>
  </si>
  <si>
    <t>118</t>
  </si>
  <si>
    <t>92</t>
  </si>
  <si>
    <t>500</t>
  </si>
  <si>
    <t>Other Eastern Asia</t>
  </si>
  <si>
    <t>South Central Asia:</t>
  </si>
  <si>
    <t>695</t>
  </si>
  <si>
    <t>186</t>
  </si>
  <si>
    <t>1,732</t>
  </si>
  <si>
    <t>Afghanistan</t>
  </si>
  <si>
    <t>Bangladesh</t>
  </si>
  <si>
    <t>16</t>
  </si>
  <si>
    <t>63</t>
  </si>
  <si>
    <t>India</t>
  </si>
  <si>
    <t>327</t>
  </si>
  <si>
    <t>1,236</t>
  </si>
  <si>
    <t>Iran</t>
  </si>
  <si>
    <t>192</t>
  </si>
  <si>
    <t>Kazakhstan</t>
  </si>
  <si>
    <t>20</t>
  </si>
  <si>
    <t>Nepal</t>
  </si>
  <si>
    <t>348</t>
  </si>
  <si>
    <t>Pakistan</t>
  </si>
  <si>
    <t>67</t>
  </si>
  <si>
    <t>Sri Lanka</t>
  </si>
  <si>
    <t>71</t>
  </si>
  <si>
    <t>Uzbekistan</t>
  </si>
  <si>
    <t>Other South Central Asia</t>
  </si>
  <si>
    <t>34</t>
  </si>
  <si>
    <t>South Eastern Asia:</t>
  </si>
  <si>
    <t>286</t>
  </si>
  <si>
    <t>898</t>
  </si>
  <si>
    <t>Burma</t>
  </si>
  <si>
    <t>Cambodia</t>
  </si>
  <si>
    <t>62</t>
  </si>
  <si>
    <t>252</t>
  </si>
  <si>
    <t>Indonesia</t>
  </si>
  <si>
    <t>30</t>
  </si>
  <si>
    <t>Laos</t>
  </si>
  <si>
    <t>Malaysia</t>
  </si>
  <si>
    <t>Philippines</t>
  </si>
  <si>
    <t>138</t>
  </si>
  <si>
    <t>274</t>
  </si>
  <si>
    <t>Singapore</t>
  </si>
  <si>
    <t>Thailand</t>
  </si>
  <si>
    <t>35</t>
  </si>
  <si>
    <t>97</t>
  </si>
  <si>
    <t>Vietnam</t>
  </si>
  <si>
    <t>140</t>
  </si>
  <si>
    <t>243</t>
  </si>
  <si>
    <t>Other South Eastern Asia</t>
  </si>
  <si>
    <t>Western Asia:</t>
  </si>
  <si>
    <t>259</t>
  </si>
  <si>
    <t>88</t>
  </si>
  <si>
    <t>402</t>
  </si>
  <si>
    <t>Armenia</t>
  </si>
  <si>
    <t>Iraq</t>
  </si>
  <si>
    <t>Israel</t>
  </si>
  <si>
    <t>19</t>
  </si>
  <si>
    <t>Jordan</t>
  </si>
  <si>
    <t>8</t>
  </si>
  <si>
    <t>9</t>
  </si>
  <si>
    <t>Kuwait</t>
  </si>
  <si>
    <t>Lebanon</t>
  </si>
  <si>
    <t>45</t>
  </si>
  <si>
    <t>12</t>
  </si>
  <si>
    <t>128</t>
  </si>
  <si>
    <t>Saudi Arabia</t>
  </si>
  <si>
    <t>Syria</t>
  </si>
  <si>
    <t>114</t>
  </si>
  <si>
    <t>Turkey</t>
  </si>
  <si>
    <t>48</t>
  </si>
  <si>
    <t>Yemen</t>
  </si>
  <si>
    <t>Other Western Asia</t>
  </si>
  <si>
    <t>110</t>
  </si>
  <si>
    <t>50</t>
  </si>
  <si>
    <t>Asia, n.e.c.</t>
  </si>
  <si>
    <t>Africa:</t>
  </si>
  <si>
    <t>979</t>
  </si>
  <si>
    <t>99</t>
  </si>
  <si>
    <t>1,435</t>
  </si>
  <si>
    <t>Eastern Africa:</t>
  </si>
  <si>
    <t>104</t>
  </si>
  <si>
    <t>182</t>
  </si>
  <si>
    <t>Eritrea</t>
  </si>
  <si>
    <t>Ethiopia</t>
  </si>
  <si>
    <t>Kenya</t>
  </si>
  <si>
    <t>84</t>
  </si>
  <si>
    <t>Somalia</t>
  </si>
  <si>
    <t>Uganda</t>
  </si>
  <si>
    <t>Zimbabwe</t>
  </si>
  <si>
    <t>Other Eastern Africa</t>
  </si>
  <si>
    <t>Middle Africa:</t>
  </si>
  <si>
    <t>Cameroon</t>
  </si>
  <si>
    <t>Congo</t>
  </si>
  <si>
    <t>Democratic Republic of Congo (Zaire)</t>
  </si>
  <si>
    <t>127</t>
  </si>
  <si>
    <t>Other Middle Africa</t>
  </si>
  <si>
    <t>Northern Africa:</t>
  </si>
  <si>
    <t>66</t>
  </si>
  <si>
    <t>230</t>
  </si>
  <si>
    <t>Egypt</t>
  </si>
  <si>
    <t>Morocco</t>
  </si>
  <si>
    <t>Sudan</t>
  </si>
  <si>
    <t>Other Northern Africa</t>
  </si>
  <si>
    <t>Southern Africa:</t>
  </si>
  <si>
    <t>South Africa</t>
  </si>
  <si>
    <t>134</t>
  </si>
  <si>
    <t>Other Southern Africa</t>
  </si>
  <si>
    <t>25</t>
  </si>
  <si>
    <t>Western Africa:</t>
  </si>
  <si>
    <t>764</t>
  </si>
  <si>
    <t>624</t>
  </si>
  <si>
    <t>Cabo Verde</t>
  </si>
  <si>
    <t>341</t>
  </si>
  <si>
    <t>Ghana</t>
  </si>
  <si>
    <t>575</t>
  </si>
  <si>
    <t>Liberia</t>
  </si>
  <si>
    <t>Nigeria</t>
  </si>
  <si>
    <t>172</t>
  </si>
  <si>
    <t>Senegal</t>
  </si>
  <si>
    <t>Sierra Leone</t>
  </si>
  <si>
    <t>Other Western Africa</t>
  </si>
  <si>
    <t>129</t>
  </si>
  <si>
    <t>Africa, n.e.c.</t>
  </si>
  <si>
    <t>Oceania:</t>
  </si>
  <si>
    <t>72</t>
  </si>
  <si>
    <t>Australia and New Zealand Subregion:</t>
  </si>
  <si>
    <t>101</t>
  </si>
  <si>
    <t>Australia</t>
  </si>
  <si>
    <t>Other Australian and New Zealand Subregion</t>
  </si>
  <si>
    <t>Fiji</t>
  </si>
  <si>
    <t>Micronesia</t>
  </si>
  <si>
    <t>Oceania, n.e.c.</t>
  </si>
  <si>
    <t>Americas:</t>
  </si>
  <si>
    <t>2,282</t>
  </si>
  <si>
    <t>886</t>
  </si>
  <si>
    <t>3,039</t>
  </si>
  <si>
    <t>Latin America:</t>
  </si>
  <si>
    <t>1,872</t>
  </si>
  <si>
    <t>590</t>
  </si>
  <si>
    <t>2,656</t>
  </si>
  <si>
    <t>Caribbean:</t>
  </si>
  <si>
    <t>438</t>
  </si>
  <si>
    <t>534</t>
  </si>
  <si>
    <t>Bahamas</t>
  </si>
  <si>
    <t>Barbados</t>
  </si>
  <si>
    <t>24</t>
  </si>
  <si>
    <t>Cuba</t>
  </si>
  <si>
    <t>Dominica</t>
  </si>
  <si>
    <t>Dominican Republic</t>
  </si>
  <si>
    <t>Grenada</t>
  </si>
  <si>
    <t>Haiti</t>
  </si>
  <si>
    <t>43</t>
  </si>
  <si>
    <t>Jamaica</t>
  </si>
  <si>
    <t>St. Vincent and the Grenadines</t>
  </si>
  <si>
    <t>Trinidad and Tobago</t>
  </si>
  <si>
    <t>West Indies</t>
  </si>
  <si>
    <t>Other Caribbean</t>
  </si>
  <si>
    <t>Central America:</t>
  </si>
  <si>
    <t>Belize</t>
  </si>
  <si>
    <t>Costa Rica</t>
  </si>
  <si>
    <t>El Salvador</t>
  </si>
  <si>
    <t>Guatemala</t>
  </si>
  <si>
    <t>Honduras</t>
  </si>
  <si>
    <t>Mexico</t>
  </si>
  <si>
    <t>Nicaragua</t>
  </si>
  <si>
    <t>Panama</t>
  </si>
  <si>
    <t>Other Central America</t>
  </si>
  <si>
    <t>South America:</t>
  </si>
  <si>
    <t>217</t>
  </si>
  <si>
    <t>Argentina</t>
  </si>
  <si>
    <t>113</t>
  </si>
  <si>
    <t>Bolivia</t>
  </si>
  <si>
    <t>Brazil</t>
  </si>
  <si>
    <t>Chile</t>
  </si>
  <si>
    <t>Colombia</t>
  </si>
  <si>
    <t>Ecuador</t>
  </si>
  <si>
    <t>Guyana</t>
  </si>
  <si>
    <t>Peru</t>
  </si>
  <si>
    <t>70</t>
  </si>
  <si>
    <t>Uruguay</t>
  </si>
  <si>
    <t>Venezuela</t>
  </si>
  <si>
    <t>Other South America</t>
  </si>
  <si>
    <t>Northern America:</t>
  </si>
  <si>
    <t>410</t>
  </si>
  <si>
    <t>296</t>
  </si>
  <si>
    <t>383</t>
  </si>
  <si>
    <t>Canada</t>
  </si>
  <si>
    <t>Other Northern America</t>
  </si>
  <si>
    <t>Adams town, Berkshire County, Massachusetts</t>
  </si>
  <si>
    <t>Alford town, Berkshire County, Massachusetts</t>
  </si>
  <si>
    <t>Becket town, Berkshire County, Massachusetts</t>
  </si>
  <si>
    <t>Cheshire town, Berkshire County, Massachusetts</t>
  </si>
  <si>
    <t>Clarksburg town, Berkshire County, Massachusetts</t>
  </si>
  <si>
    <t>Dalton town, Berkshire County, Massachusetts</t>
  </si>
  <si>
    <t>Egremont town, Berkshire County, Massachusetts</t>
  </si>
  <si>
    <t>Florida town, Berkshire County, Massachusetts</t>
  </si>
  <si>
    <t>Great Barrington town, Berkshire County, Massachusetts</t>
  </si>
  <si>
    <t>Hancock town, Berkshire County, Massachusetts</t>
  </si>
  <si>
    <t>Hinsdale town, Berkshire County, Massachusetts</t>
  </si>
  <si>
    <t>Lanesborough town, Berkshire County, Massachusetts</t>
  </si>
  <si>
    <t>Lee town, Berkshire County, Massachusetts</t>
  </si>
  <si>
    <t>Lenox town, Berkshire County, Massachusetts</t>
  </si>
  <si>
    <t>Monterey town, Berkshire County, Massachusetts</t>
  </si>
  <si>
    <t>Mount Washington town, Berkshire County, Massachusetts</t>
  </si>
  <si>
    <t>New Ashford town, Berkshire County, Massachusetts</t>
  </si>
  <si>
    <t>New Marlborough town, Berkshire County, Massachusetts</t>
  </si>
  <si>
    <t>North Adams city, Berkshire County, Massachusetts</t>
  </si>
  <si>
    <t>Otis town, Berkshire County, Massachusetts</t>
  </si>
  <si>
    <t>Peru town, Berkshire County, Massachusetts</t>
  </si>
  <si>
    <t>Pittsfield city, Berkshire County, Massachusetts</t>
  </si>
  <si>
    <t>Richmond town, Berkshire County, Massachusetts</t>
  </si>
  <si>
    <t>Sandisfield town, Berkshire County, Massachusetts</t>
  </si>
  <si>
    <t>Savoy town, Berkshire County, Massachusetts</t>
  </si>
  <si>
    <t>Sheffield town, Berkshire County, Massachusetts</t>
  </si>
  <si>
    <t>Stockbridge town, Berkshire County, Massachusetts</t>
  </si>
  <si>
    <t>Tyringham town, Berkshire County, Massachusetts</t>
  </si>
  <si>
    <t>Washington town, Berkshire County, Massachusetts</t>
  </si>
  <si>
    <t>West Stockbridge town, Berkshire County, Massachusetts</t>
  </si>
  <si>
    <t>Williamstown town, Berkshire County, Massachusetts</t>
  </si>
  <si>
    <t>Windsor town, Berkshire County, Massachusetts</t>
  </si>
  <si>
    <t>214</t>
  </si>
  <si>
    <t>83</t>
  </si>
  <si>
    <t>229</t>
  </si>
  <si>
    <t>451</t>
  </si>
  <si>
    <t>108</t>
  </si>
  <si>
    <t>384</t>
  </si>
  <si>
    <t>599</t>
  </si>
  <si>
    <t>125</t>
  </si>
  <si>
    <t>824</t>
  </si>
  <si>
    <t>3,019</t>
  </si>
  <si>
    <t>142</t>
  </si>
  <si>
    <t>237</t>
  </si>
  <si>
    <t>57</t>
  </si>
  <si>
    <t>687</t>
  </si>
  <si>
    <t>161</t>
  </si>
  <si>
    <t>374</t>
  </si>
  <si>
    <t>77</t>
  </si>
  <si>
    <t>855</t>
  </si>
  <si>
    <t>123</t>
  </si>
  <si>
    <t>69</t>
  </si>
  <si>
    <t>7</t>
  </si>
  <si>
    <t>80</t>
  </si>
  <si>
    <t>33</t>
  </si>
  <si>
    <t>166</t>
  </si>
  <si>
    <t>87</t>
  </si>
  <si>
    <t>133</t>
  </si>
  <si>
    <t>18</t>
  </si>
  <si>
    <t>42</t>
  </si>
  <si>
    <t>56</t>
  </si>
  <si>
    <t>167</t>
  </si>
  <si>
    <t>130</t>
  </si>
  <si>
    <t>40</t>
  </si>
  <si>
    <t>202</t>
  </si>
  <si>
    <t>103</t>
  </si>
  <si>
    <t>227</t>
  </si>
  <si>
    <t>320</t>
  </si>
  <si>
    <t>488</t>
  </si>
  <si>
    <t>304</t>
  </si>
  <si>
    <t>111</t>
  </si>
  <si>
    <t>121</t>
  </si>
  <si>
    <t>319</t>
  </si>
  <si>
    <t>41</t>
  </si>
  <si>
    <t>761</t>
  </si>
  <si>
    <t>693</t>
  </si>
  <si>
    <t>526</t>
  </si>
  <si>
    <t>146</t>
  </si>
  <si>
    <t>177</t>
  </si>
  <si>
    <t>185</t>
  </si>
  <si>
    <t>971</t>
  </si>
  <si>
    <t>81</t>
  </si>
  <si>
    <t>137</t>
  </si>
  <si>
    <t>206</t>
  </si>
  <si>
    <t>819</t>
  </si>
  <si>
    <t>288</t>
  </si>
  <si>
    <t>152</t>
  </si>
  <si>
    <t>Total</t>
  </si>
  <si>
    <t>Ashfield town, Franklin County, Massachusetts</t>
  </si>
  <si>
    <t>Bernardston town, Franklin County, Massachusetts</t>
  </si>
  <si>
    <t>Buckland town, Franklin County, Massachusetts</t>
  </si>
  <si>
    <t>Charlemont town, Franklin County, Massachusetts</t>
  </si>
  <si>
    <t>Colrain town, Franklin County, Massachusetts</t>
  </si>
  <si>
    <t>Conway town, Franklin County, Massachusetts</t>
  </si>
  <si>
    <t>Deerfield town, Franklin County, Massachusetts</t>
  </si>
  <si>
    <t>Erving town, Franklin County, Massachusetts</t>
  </si>
  <si>
    <t>Gill town, Franklin County, Massachusetts</t>
  </si>
  <si>
    <t>Greenfield city, Franklin County, Massachusetts</t>
  </si>
  <si>
    <t>Hawley town, Franklin County, Massachusetts</t>
  </si>
  <si>
    <t>Heath town, Franklin County, Massachusetts</t>
  </si>
  <si>
    <t>Leverett town, Franklin County, Massachusetts</t>
  </si>
  <si>
    <t>Leyden town, Franklin County, Massachusetts</t>
  </si>
  <si>
    <t>Monroe town, Franklin County, Massachusetts</t>
  </si>
  <si>
    <t>Montague town, Franklin County, Massachusetts</t>
  </si>
  <si>
    <t>New Salem town, Franklin County, Massachusetts</t>
  </si>
  <si>
    <t>Northfield town, Franklin County, Massachusetts</t>
  </si>
  <si>
    <t>Orange town, Franklin County, Massachusetts</t>
  </si>
  <si>
    <t>Rowe town, Franklin County, Massachusetts</t>
  </si>
  <si>
    <t>Shelburne town, Franklin County, Massachusetts</t>
  </si>
  <si>
    <t>Shutesbury town, Franklin County, Massachusetts</t>
  </si>
  <si>
    <t>Sunderland town, Franklin County, Massachusetts</t>
  </si>
  <si>
    <t>Warwick town, Franklin County, Massachusetts</t>
  </si>
  <si>
    <t>Wendell town, Franklin County, Massachusetts</t>
  </si>
  <si>
    <t>Whately town, Franklin County, Massachusetts</t>
  </si>
  <si>
    <t>164</t>
  </si>
  <si>
    <t>188</t>
  </si>
  <si>
    <t>354</t>
  </si>
  <si>
    <t>73</t>
  </si>
  <si>
    <t>Amherst Town city, Hampshire County, Massachusetts</t>
  </si>
  <si>
    <t>Belchertown town, Hampshire County, Massachusetts</t>
  </si>
  <si>
    <t>Chesterfield town, Hampshire County, Massachusetts</t>
  </si>
  <si>
    <t>Cummington town, Hampshire County, Massachusetts</t>
  </si>
  <si>
    <t>Easthampton Town city, Hampshire County, Massachusetts</t>
  </si>
  <si>
    <t>Goshen town, Hampshire County, Massachusetts</t>
  </si>
  <si>
    <t>Granby town, Hampshire County, Massachusetts</t>
  </si>
  <si>
    <t>Hadley town, Hampshire County, Massachusetts</t>
  </si>
  <si>
    <t>Hatfield town, Hampshire County, Massachusetts</t>
  </si>
  <si>
    <t>Huntington town, Hampshire County, Massachusetts</t>
  </si>
  <si>
    <t>Middlefield town, Hampshire County, Massachusetts</t>
  </si>
  <si>
    <t>Northampton city, Hampshire County, Massachusetts</t>
  </si>
  <si>
    <t>Pelham town, Hampshire County, Massachusetts</t>
  </si>
  <si>
    <t>Plainfield town, Hampshire County, Massachusetts</t>
  </si>
  <si>
    <t>Southampton town, Hampshire County, Massachusetts</t>
  </si>
  <si>
    <t>South Hadley town, Hampshire County, Massachusetts</t>
  </si>
  <si>
    <t>Ware town, Hampshire County, Massachusetts</t>
  </si>
  <si>
    <t>Westhampton town, Hampshire County, Massachusetts</t>
  </si>
  <si>
    <t>Williamsburg town, Hampshire County, Massachusetts</t>
  </si>
  <si>
    <t>Worthington town, Hampshire County, Massachusetts</t>
  </si>
  <si>
    <t>179</t>
  </si>
  <si>
    <t>203</t>
  </si>
  <si>
    <t>3,551</t>
  </si>
  <si>
    <t>401</t>
  </si>
  <si>
    <t>340</t>
  </si>
  <si>
    <t>758</t>
  </si>
  <si>
    <t>825</t>
  </si>
  <si>
    <t>76</t>
  </si>
  <si>
    <t>892</t>
  </si>
  <si>
    <t>209</t>
  </si>
  <si>
    <t>1,058</t>
  </si>
  <si>
    <t>345</t>
  </si>
  <si>
    <t>696</t>
  </si>
  <si>
    <t>205</t>
  </si>
  <si>
    <t>165</t>
  </si>
  <si>
    <t>total</t>
  </si>
  <si>
    <t xml:space="preserve">total </t>
  </si>
  <si>
    <t>5% (24)</t>
  </si>
  <si>
    <t>11% (52)</t>
  </si>
  <si>
    <t>58% (265)</t>
  </si>
  <si>
    <t>3% (15)</t>
  </si>
  <si>
    <t>9% (43)</t>
  </si>
  <si>
    <t>5% (21)</t>
  </si>
  <si>
    <t>1% (5)</t>
  </si>
  <si>
    <t>6% (28)</t>
  </si>
  <si>
    <t>1% (1)</t>
  </si>
  <si>
    <t>49% (55)</t>
  </si>
  <si>
    <t>22% (25)</t>
  </si>
  <si>
    <t>11% (12)</t>
  </si>
  <si>
    <t>15% (17)</t>
  </si>
  <si>
    <t>3% (3)</t>
  </si>
  <si>
    <t>11% (60)</t>
  </si>
  <si>
    <t>60% (323)</t>
  </si>
  <si>
    <t>1% (6)</t>
  </si>
  <si>
    <t>12% (63)</t>
  </si>
  <si>
    <t>9% (48)</t>
  </si>
  <si>
    <t>6% (35)</t>
  </si>
  <si>
    <t>100% (8)</t>
  </si>
  <si>
    <t>100% (15)</t>
  </si>
  <si>
    <t>100% (6)</t>
  </si>
  <si>
    <t>100% (1)</t>
  </si>
  <si>
    <t>100% (2)</t>
  </si>
  <si>
    <t>100% (17)</t>
  </si>
  <si>
    <t>100% (5)</t>
  </si>
  <si>
    <t>32% (10)</t>
  </si>
  <si>
    <t>68% (21)</t>
  </si>
  <si>
    <t>30% (11)</t>
  </si>
  <si>
    <t>43% (16)</t>
  </si>
  <si>
    <t>27% (10)</t>
  </si>
  <si>
    <t>8% (24)</t>
  </si>
  <si>
    <t>6% (18)</t>
  </si>
  <si>
    <t>77% (223)</t>
  </si>
  <si>
    <t>8% (22)</t>
  </si>
  <si>
    <t>60% (21)</t>
  </si>
  <si>
    <t>14% (5)</t>
  </si>
  <si>
    <t>26% (9)</t>
  </si>
  <si>
    <t>100% (24)</t>
  </si>
  <si>
    <t>39% (7)</t>
  </si>
  <si>
    <t>61% (11)</t>
  </si>
  <si>
    <t>100% (4)</t>
  </si>
  <si>
    <t>100% (18)</t>
  </si>
  <si>
    <t>48% (10)</t>
  </si>
  <si>
    <t>38% (8)</t>
  </si>
  <si>
    <t>14% (3)</t>
  </si>
  <si>
    <t>100% (3)</t>
  </si>
  <si>
    <t>50% (1)</t>
  </si>
  <si>
    <t>46% (36)</t>
  </si>
  <si>
    <t>3% (2)</t>
  </si>
  <si>
    <t>51% (41)</t>
  </si>
  <si>
    <t>100% (33)</t>
  </si>
  <si>
    <t>100% (148)</t>
  </si>
  <si>
    <t>100% (13)</t>
  </si>
  <si>
    <t>47% (31)</t>
  </si>
  <si>
    <t>53% (35)</t>
  </si>
  <si>
    <t>5% (5)</t>
  </si>
  <si>
    <t>21% (20)</t>
  </si>
  <si>
    <t>59%  (57)</t>
  </si>
  <si>
    <t>15% (14)</t>
  </si>
  <si>
    <t>67% (6)</t>
  </si>
  <si>
    <t>33% (3)</t>
  </si>
  <si>
    <t>8% (7)</t>
  </si>
  <si>
    <t>68% (58)</t>
  </si>
  <si>
    <t>19% (16)</t>
  </si>
  <si>
    <t>5%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</si>
</sst>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name val="Calibri"/>
      <family val="2"/>
    </font>
    <font>
      <b/>
      <sz val="11"/>
      <name val="Calibri"/>
      <family val="2"/>
    </font>
    <font>
      <b/>
      <sz val="11"/>
      <color theme="1"/>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26">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3" fontId="0" fillId="0" borderId="0" xfId="0" applyNumberFormat="1" applyAlignment="1">
      <alignment wrapText="1"/>
    </xf>
    <xf numFmtId="0" fontId="0" fillId="0" borderId="2" xfId="0" applyBorder="1" applyAlignment="1">
      <alignment wrapText="1" indent="3"/>
    </xf>
    <xf numFmtId="0" fontId="2" fillId="0" borderId="0" xfId="0" applyFont="1" applyAlignment="1">
      <alignment horizontal="left" vertical="center" wrapText="1" indent="1"/>
    </xf>
    <xf numFmtId="0" fontId="0" fillId="0" borderId="2" xfId="0" applyBorder="1" applyAlignment="1">
      <alignment wrapTex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3" fillId="0" borderId="2" xfId="0" applyFont="1" applyBorder="1" applyAlignment="1">
      <alignment wrapTex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10" fontId="0" fillId="0" borderId="0" xfId="0" applyNumberFormat="1" applyAlignment="1">
      <alignment wrapText="1"/>
    </xf>
    <xf numFmtId="9" fontId="0" fillId="0" borderId="0" xfId="0" applyNumberFormat="1" applyAlignment="1">
      <alignment wrapText="1"/>
    </xf>
    <xf numFmtId="9" fontId="0" fillId="0" borderId="0" xfId="1" applyFont="1" applyAlignment="1">
      <alignment wrapText="1"/>
    </xf>
    <xf numFmtId="0" fontId="0" fillId="0" borderId="0" xfId="1" applyNumberFormat="1" applyFont="1" applyAlignment="1">
      <alignment wrapText="1"/>
    </xf>
    <xf numFmtId="0" fontId="0" fillId="0" borderId="0" xfId="0" applyNumberFormat="1" applyAlignment="1">
      <alignment wrapText="1"/>
    </xf>
    <xf numFmtId="9" fontId="0" fillId="0" borderId="0" xfId="1" applyNumberFormat="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Data!$B$172</c:f>
              <c:strCache>
                <c:ptCount val="1"/>
                <c:pt idx="0">
                  <c:v>Berkshire County, Massachusetts</c:v>
                </c:pt>
              </c:strCache>
            </c:strRef>
          </c:tx>
          <c:spPr>
            <a:solidFill>
              <a:schemeClr val="accent1"/>
            </a:solidFill>
            <a:ln>
              <a:noFill/>
            </a:ln>
            <a:effectLst/>
          </c:spPr>
          <c:invertIfNegative val="0"/>
          <c:dLbls>
            <c:dLbl>
              <c:idx val="0"/>
              <c:tx>
                <c:rich>
                  <a:bodyPr/>
                  <a:lstStyle/>
                  <a:p>
                    <a:fld id="{B25C2836-0FE8-7642-AC6A-79F0E9A4BA8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B53-684E-B9B7-588A68501C12}"/>
                </c:ext>
              </c:extLst>
            </c:dLbl>
            <c:dLbl>
              <c:idx val="1"/>
              <c:tx>
                <c:rich>
                  <a:bodyPr/>
                  <a:lstStyle/>
                  <a:p>
                    <a:fld id="{3C1B703E-AB7E-6E4E-BE88-401CB767DE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B53-684E-B9B7-588A68501C12}"/>
                </c:ext>
              </c:extLst>
            </c:dLbl>
            <c:dLbl>
              <c:idx val="2"/>
              <c:tx>
                <c:rich>
                  <a:bodyPr/>
                  <a:lstStyle/>
                  <a:p>
                    <a:fld id="{A75FB686-DF78-D745-B1FC-B2AB56EC9F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53-684E-B9B7-588A68501C12}"/>
                </c:ext>
              </c:extLst>
            </c:dLbl>
            <c:dLbl>
              <c:idx val="3"/>
              <c:tx>
                <c:rich>
                  <a:bodyPr/>
                  <a:lstStyle/>
                  <a:p>
                    <a:fld id="{AE3490F9-B6F5-3147-932C-9AB2094D52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B53-684E-B9B7-588A68501C12}"/>
                </c:ext>
              </c:extLst>
            </c:dLbl>
            <c:dLbl>
              <c:idx val="4"/>
              <c:tx>
                <c:rich>
                  <a:bodyPr/>
                  <a:lstStyle/>
                  <a:p>
                    <a:fld id="{EC044CF6-99BD-C845-BF76-BB5D5C7019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53-684E-B9B7-588A68501C12}"/>
                </c:ext>
              </c:extLst>
            </c:dLbl>
            <c:dLbl>
              <c:idx val="5"/>
              <c:tx>
                <c:rich>
                  <a:bodyPr/>
                  <a:lstStyle/>
                  <a:p>
                    <a:fld id="{11E29582-14BE-3549-A535-72D9A0270C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B53-684E-B9B7-588A68501C12}"/>
                </c:ext>
              </c:extLst>
            </c:dLbl>
            <c:dLbl>
              <c:idx val="6"/>
              <c:tx>
                <c:rich>
                  <a:bodyPr/>
                  <a:lstStyle/>
                  <a:p>
                    <a:fld id="{2B0FC765-D91A-5D4F-B72F-A85D4CDE6C7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B53-684E-B9B7-588A68501C12}"/>
                </c:ext>
              </c:extLst>
            </c:dLbl>
            <c:dLbl>
              <c:idx val="7"/>
              <c:tx>
                <c:rich>
                  <a:bodyPr/>
                  <a:lstStyle/>
                  <a:p>
                    <a:fld id="{AF256D6B-4416-5542-B7FA-E4695CF441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B53-684E-B9B7-588A68501C12}"/>
                </c:ext>
              </c:extLst>
            </c:dLbl>
            <c:dLbl>
              <c:idx val="8"/>
              <c:tx>
                <c:rich>
                  <a:bodyPr/>
                  <a:lstStyle/>
                  <a:p>
                    <a:fld id="{CAABB94F-D0F7-2B48-AF5C-984BEB1D33B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B53-684E-B9B7-588A68501C12}"/>
                </c:ext>
              </c:extLst>
            </c:dLbl>
            <c:dLbl>
              <c:idx val="9"/>
              <c:tx>
                <c:rich>
                  <a:bodyPr/>
                  <a:lstStyle/>
                  <a:p>
                    <a:fld id="{AAF11955-3FB5-F743-AB31-E4DDF735DDB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B53-684E-B9B7-588A68501C12}"/>
                </c:ext>
              </c:extLst>
            </c:dLbl>
            <c:dLbl>
              <c:idx val="10"/>
              <c:tx>
                <c:rich>
                  <a:bodyPr/>
                  <a:lstStyle/>
                  <a:p>
                    <a:fld id="{AB7D6216-2CED-0345-9A91-9AF0478FF4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53-684E-B9B7-588A68501C12}"/>
                </c:ext>
              </c:extLst>
            </c:dLbl>
            <c:dLbl>
              <c:idx val="11"/>
              <c:tx>
                <c:rich>
                  <a:bodyPr/>
                  <a:lstStyle/>
                  <a:p>
                    <a:fld id="{004C1F85-EEE8-C645-926F-72BEA1332FC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B53-684E-B9B7-588A68501C12}"/>
                </c:ext>
              </c:extLst>
            </c:dLbl>
            <c:dLbl>
              <c:idx val="12"/>
              <c:tx>
                <c:rich>
                  <a:bodyPr/>
                  <a:lstStyle/>
                  <a:p>
                    <a:fld id="{ED483EBF-E76A-8145-BC15-7AD80E920D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B53-684E-B9B7-588A68501C12}"/>
                </c:ext>
              </c:extLst>
            </c:dLbl>
            <c:dLbl>
              <c:idx val="13"/>
              <c:tx>
                <c:rich>
                  <a:bodyPr/>
                  <a:lstStyle/>
                  <a:p>
                    <a:fld id="{DD52A086-988F-7C4F-8DF3-4013A7EB86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B53-684E-B9B7-588A68501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Data!$A$173:$A$186</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Data!$B$173:$B$186</c:f>
              <c:numCache>
                <c:formatCode>0%</c:formatCode>
                <c:ptCount val="14"/>
                <c:pt idx="0">
                  <c:v>0</c:v>
                </c:pt>
                <c:pt idx="1">
                  <c:v>5.2980132450331126E-2</c:v>
                </c:pt>
                <c:pt idx="2">
                  <c:v>0</c:v>
                </c:pt>
                <c:pt idx="3">
                  <c:v>0.11479028697571744</c:v>
                </c:pt>
                <c:pt idx="4">
                  <c:v>0</c:v>
                </c:pt>
                <c:pt idx="5">
                  <c:v>0.58498896247240617</c:v>
                </c:pt>
                <c:pt idx="6">
                  <c:v>0</c:v>
                </c:pt>
                <c:pt idx="7">
                  <c:v>3.3112582781456956E-2</c:v>
                </c:pt>
                <c:pt idx="8">
                  <c:v>9.4922737306843266E-2</c:v>
                </c:pt>
                <c:pt idx="9">
                  <c:v>4.6357615894039736E-2</c:v>
                </c:pt>
                <c:pt idx="10">
                  <c:v>0</c:v>
                </c:pt>
                <c:pt idx="11">
                  <c:v>1.1037527593818985E-2</c:v>
                </c:pt>
                <c:pt idx="12">
                  <c:v>6.1810154525386317E-2</c:v>
                </c:pt>
                <c:pt idx="13">
                  <c:v>0</c:v>
                </c:pt>
              </c:numCache>
            </c:numRef>
          </c:val>
          <c:extLst>
            <c:ext xmlns:c15="http://schemas.microsoft.com/office/drawing/2012/chart" uri="{02D57815-91ED-43cb-92C2-25804820EDAC}">
              <c15:datalabelsRange>
                <c15:f>Data!$B$190:$B$203</c15:f>
                <c15:dlblRangeCache>
                  <c:ptCount val="14"/>
                  <c:pt idx="1">
                    <c:v>5% (24)</c:v>
                  </c:pt>
                  <c:pt idx="3">
                    <c:v>11% (52)</c:v>
                  </c:pt>
                  <c:pt idx="5">
                    <c:v>58% (265)</c:v>
                  </c:pt>
                  <c:pt idx="7">
                    <c:v>3% (15)</c:v>
                  </c:pt>
                  <c:pt idx="8">
                    <c:v>9% (43)</c:v>
                  </c:pt>
                  <c:pt idx="9">
                    <c:v>5% (21)</c:v>
                  </c:pt>
                  <c:pt idx="11">
                    <c:v>1% (5)</c:v>
                  </c:pt>
                  <c:pt idx="12">
                    <c:v>6% (28)</c:v>
                  </c:pt>
                </c15:dlblRangeCache>
              </c15:datalabelsRange>
            </c:ext>
            <c:ext xmlns:c16="http://schemas.microsoft.com/office/drawing/2014/chart" uri="{C3380CC4-5D6E-409C-BE32-E72D297353CC}">
              <c16:uniqueId val="{00000000-DB53-684E-B9B7-588A68501C12}"/>
            </c:ext>
          </c:extLst>
        </c:ser>
        <c:dLbls>
          <c:dLblPos val="outEnd"/>
          <c:showLegendKey val="0"/>
          <c:showVal val="1"/>
          <c:showCatName val="0"/>
          <c:showSerName val="0"/>
          <c:showPercent val="0"/>
          <c:showBubbleSize val="0"/>
        </c:dLbls>
        <c:gapWidth val="219"/>
        <c:overlap val="-27"/>
        <c:axId val="29495551"/>
        <c:axId val="29617663"/>
      </c:barChart>
      <c:catAx>
        <c:axId val="294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7663"/>
        <c:crosses val="autoZero"/>
        <c:auto val="1"/>
        <c:lblAlgn val="ctr"/>
        <c:lblOffset val="100"/>
        <c:noMultiLvlLbl val="0"/>
      </c:catAx>
      <c:valAx>
        <c:axId val="29617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Subcounties'!$H$191</c:f>
              <c:strCache>
                <c:ptCount val="1"/>
                <c:pt idx="0">
                  <c:v>Peru town, Berkshire County, Massachusetts</c:v>
                </c:pt>
              </c:strCache>
            </c:strRef>
          </c:tx>
          <c:spPr>
            <a:solidFill>
              <a:schemeClr val="accent1"/>
            </a:solidFill>
            <a:ln>
              <a:noFill/>
            </a:ln>
            <a:effectLst/>
          </c:spPr>
          <c:invertIfNegative val="0"/>
          <c:dLbls>
            <c:dLbl>
              <c:idx val="0"/>
              <c:tx>
                <c:rich>
                  <a:bodyPr/>
                  <a:lstStyle/>
                  <a:p>
                    <a:fld id="{C6045997-D7FC-9D48-9F38-EB385DEFAB7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E67-274F-A90A-AF55C267793D}"/>
                </c:ext>
              </c:extLst>
            </c:dLbl>
            <c:dLbl>
              <c:idx val="1"/>
              <c:tx>
                <c:rich>
                  <a:bodyPr/>
                  <a:lstStyle/>
                  <a:p>
                    <a:fld id="{0C4DE8A6-A23D-5646-9462-3BF13502D0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E67-274F-A90A-AF55C267793D}"/>
                </c:ext>
              </c:extLst>
            </c:dLbl>
            <c:dLbl>
              <c:idx val="2"/>
              <c:tx>
                <c:rich>
                  <a:bodyPr/>
                  <a:lstStyle/>
                  <a:p>
                    <a:fld id="{9C87974B-B8EF-DE40-8884-E4C8486D88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E67-274F-A90A-AF55C267793D}"/>
                </c:ext>
              </c:extLst>
            </c:dLbl>
            <c:dLbl>
              <c:idx val="3"/>
              <c:tx>
                <c:rich>
                  <a:bodyPr/>
                  <a:lstStyle/>
                  <a:p>
                    <a:fld id="{C423B095-71F9-1E4D-8692-B3A3DD93E72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E67-274F-A90A-AF55C267793D}"/>
                </c:ext>
              </c:extLst>
            </c:dLbl>
            <c:dLbl>
              <c:idx val="4"/>
              <c:tx>
                <c:rich>
                  <a:bodyPr/>
                  <a:lstStyle/>
                  <a:p>
                    <a:fld id="{A3C01A36-307B-3A4D-9BBB-13DA2C84F0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E67-274F-A90A-AF55C267793D}"/>
                </c:ext>
              </c:extLst>
            </c:dLbl>
            <c:dLbl>
              <c:idx val="5"/>
              <c:tx>
                <c:rich>
                  <a:bodyPr/>
                  <a:lstStyle/>
                  <a:p>
                    <a:fld id="{9D955BDE-19AA-0C49-A957-5F619D688E7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E67-274F-A90A-AF55C267793D}"/>
                </c:ext>
              </c:extLst>
            </c:dLbl>
            <c:dLbl>
              <c:idx val="6"/>
              <c:tx>
                <c:rich>
                  <a:bodyPr/>
                  <a:lstStyle/>
                  <a:p>
                    <a:fld id="{B3197CDD-929B-E64B-A39D-089E6AE1D5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E67-274F-A90A-AF55C267793D}"/>
                </c:ext>
              </c:extLst>
            </c:dLbl>
            <c:dLbl>
              <c:idx val="7"/>
              <c:tx>
                <c:rich>
                  <a:bodyPr/>
                  <a:lstStyle/>
                  <a:p>
                    <a:fld id="{69D5B00B-2D03-054F-8713-810FFAC777C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E67-274F-A90A-AF55C267793D}"/>
                </c:ext>
              </c:extLst>
            </c:dLbl>
            <c:dLbl>
              <c:idx val="8"/>
              <c:tx>
                <c:rich>
                  <a:bodyPr/>
                  <a:lstStyle/>
                  <a:p>
                    <a:fld id="{6CB57989-F4DF-F047-9EC6-5C035DD1BB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E67-274F-A90A-AF55C267793D}"/>
                </c:ext>
              </c:extLst>
            </c:dLbl>
            <c:dLbl>
              <c:idx val="9"/>
              <c:tx>
                <c:rich>
                  <a:bodyPr/>
                  <a:lstStyle/>
                  <a:p>
                    <a:fld id="{307C727A-6E2A-7A45-B66C-696F3902B7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E67-274F-A90A-AF55C267793D}"/>
                </c:ext>
              </c:extLst>
            </c:dLbl>
            <c:dLbl>
              <c:idx val="10"/>
              <c:tx>
                <c:rich>
                  <a:bodyPr/>
                  <a:lstStyle/>
                  <a:p>
                    <a:fld id="{6225BE28-680E-304D-B811-6E7F28CF63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E67-274F-A90A-AF55C267793D}"/>
                </c:ext>
              </c:extLst>
            </c:dLbl>
            <c:dLbl>
              <c:idx val="11"/>
              <c:tx>
                <c:rich>
                  <a:bodyPr/>
                  <a:lstStyle/>
                  <a:p>
                    <a:fld id="{F70C1449-F7C1-3944-B7F6-F46D94241F6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E67-274F-A90A-AF55C267793D}"/>
                </c:ext>
              </c:extLst>
            </c:dLbl>
            <c:dLbl>
              <c:idx val="12"/>
              <c:tx>
                <c:rich>
                  <a:bodyPr/>
                  <a:lstStyle/>
                  <a:p>
                    <a:fld id="{36227F5F-AB3F-5A4A-B776-9B0C6C05213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E67-274F-A90A-AF55C267793D}"/>
                </c:ext>
              </c:extLst>
            </c:dLbl>
            <c:dLbl>
              <c:idx val="13"/>
              <c:tx>
                <c:rich>
                  <a:bodyPr/>
                  <a:lstStyle/>
                  <a:p>
                    <a:fld id="{2CFC83F0-5F85-314A-89A9-6312B2C13A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E67-274F-A90A-AF55C26779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Subcounties'!$H$192:$H$205</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'Berkshire Subcounties'!$H$209:$H$222</c15:f>
                <c15:dlblRangeCache>
                  <c:ptCount val="14"/>
                  <c:pt idx="3">
                    <c:v>100% (8)</c:v>
                  </c:pt>
                </c15:dlblRangeCache>
              </c15:datalabelsRange>
            </c:ext>
            <c:ext xmlns:c16="http://schemas.microsoft.com/office/drawing/2014/chart" uri="{C3380CC4-5D6E-409C-BE32-E72D297353CC}">
              <c16:uniqueId val="{00000000-CE67-274F-A90A-AF55C267793D}"/>
            </c:ext>
          </c:extLst>
        </c:ser>
        <c:dLbls>
          <c:dLblPos val="outEnd"/>
          <c:showLegendKey val="0"/>
          <c:showVal val="1"/>
          <c:showCatName val="0"/>
          <c:showSerName val="0"/>
          <c:showPercent val="0"/>
          <c:showBubbleSize val="0"/>
        </c:dLbls>
        <c:gapWidth val="219"/>
        <c:overlap val="-27"/>
        <c:axId val="309762959"/>
        <c:axId val="9125055"/>
      </c:barChart>
      <c:catAx>
        <c:axId val="3097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055"/>
        <c:crosses val="autoZero"/>
        <c:auto val="1"/>
        <c:lblAlgn val="ctr"/>
        <c:lblOffset val="100"/>
        <c:noMultiLvlLbl val="0"/>
      </c:catAx>
      <c:valAx>
        <c:axId val="91250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76295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Subcounties'!$I$191</c:f>
              <c:strCache>
                <c:ptCount val="1"/>
                <c:pt idx="0">
                  <c:v>Pittsfield city, Berkshire County, Massachusetts</c:v>
                </c:pt>
              </c:strCache>
            </c:strRef>
          </c:tx>
          <c:spPr>
            <a:solidFill>
              <a:schemeClr val="accent1"/>
            </a:solidFill>
            <a:ln>
              <a:noFill/>
            </a:ln>
            <a:effectLst/>
          </c:spPr>
          <c:invertIfNegative val="0"/>
          <c:dLbls>
            <c:dLbl>
              <c:idx val="0"/>
              <c:tx>
                <c:rich>
                  <a:bodyPr/>
                  <a:lstStyle/>
                  <a:p>
                    <a:fld id="{3DD0171B-64F1-BE45-A117-8CE22DF83B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DB0-E744-A534-22380D59A788}"/>
                </c:ext>
              </c:extLst>
            </c:dLbl>
            <c:dLbl>
              <c:idx val="1"/>
              <c:tx>
                <c:rich>
                  <a:bodyPr/>
                  <a:lstStyle/>
                  <a:p>
                    <a:fld id="{81F4BA37-8DE6-4F41-A52C-5B0E3D6E29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DB0-E744-A534-22380D59A788}"/>
                </c:ext>
              </c:extLst>
            </c:dLbl>
            <c:dLbl>
              <c:idx val="2"/>
              <c:tx>
                <c:rich>
                  <a:bodyPr/>
                  <a:lstStyle/>
                  <a:p>
                    <a:fld id="{87435F1D-5BA5-4E4B-A707-CA4CE7D043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DB0-E744-A534-22380D59A788}"/>
                </c:ext>
              </c:extLst>
            </c:dLbl>
            <c:dLbl>
              <c:idx val="3"/>
              <c:tx>
                <c:rich>
                  <a:bodyPr/>
                  <a:lstStyle/>
                  <a:p>
                    <a:fld id="{9E87FB9B-33F6-AA42-BEE0-B5CE4362601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DB0-E744-A534-22380D59A788}"/>
                </c:ext>
              </c:extLst>
            </c:dLbl>
            <c:dLbl>
              <c:idx val="4"/>
              <c:tx>
                <c:rich>
                  <a:bodyPr/>
                  <a:lstStyle/>
                  <a:p>
                    <a:fld id="{FD78A522-4A93-5C41-8511-238E11F78CC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DB0-E744-A534-22380D59A788}"/>
                </c:ext>
              </c:extLst>
            </c:dLbl>
            <c:dLbl>
              <c:idx val="5"/>
              <c:tx>
                <c:rich>
                  <a:bodyPr/>
                  <a:lstStyle/>
                  <a:p>
                    <a:fld id="{6ED91726-B5CC-9A4B-9753-FF4D7CA914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DB0-E744-A534-22380D59A788}"/>
                </c:ext>
              </c:extLst>
            </c:dLbl>
            <c:dLbl>
              <c:idx val="6"/>
              <c:tx>
                <c:rich>
                  <a:bodyPr/>
                  <a:lstStyle/>
                  <a:p>
                    <a:fld id="{D25CD9A7-9316-6A4D-9B00-ACC685679A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DB0-E744-A534-22380D59A788}"/>
                </c:ext>
              </c:extLst>
            </c:dLbl>
            <c:dLbl>
              <c:idx val="7"/>
              <c:tx>
                <c:rich>
                  <a:bodyPr/>
                  <a:lstStyle/>
                  <a:p>
                    <a:fld id="{B875D78C-E043-8846-83B5-F3AAC0329C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DB0-E744-A534-22380D59A788}"/>
                </c:ext>
              </c:extLst>
            </c:dLbl>
            <c:dLbl>
              <c:idx val="8"/>
              <c:tx>
                <c:rich>
                  <a:bodyPr/>
                  <a:lstStyle/>
                  <a:p>
                    <a:fld id="{01909A79-C3EB-9E48-9AFA-ADDE52444D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DB0-E744-A534-22380D59A788}"/>
                </c:ext>
              </c:extLst>
            </c:dLbl>
            <c:dLbl>
              <c:idx val="9"/>
              <c:tx>
                <c:rich>
                  <a:bodyPr/>
                  <a:lstStyle/>
                  <a:p>
                    <a:fld id="{A710E0DE-1D38-7546-8D45-7C7AE31650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DB0-E744-A534-22380D59A788}"/>
                </c:ext>
              </c:extLst>
            </c:dLbl>
            <c:dLbl>
              <c:idx val="10"/>
              <c:tx>
                <c:rich>
                  <a:bodyPr/>
                  <a:lstStyle/>
                  <a:p>
                    <a:fld id="{85ABA628-48CB-0E41-918C-0F87628D1C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DB0-E744-A534-22380D59A788}"/>
                </c:ext>
              </c:extLst>
            </c:dLbl>
            <c:dLbl>
              <c:idx val="11"/>
              <c:tx>
                <c:rich>
                  <a:bodyPr/>
                  <a:lstStyle/>
                  <a:p>
                    <a:fld id="{CE9D374C-3B69-9742-90C0-F81E34E30EB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DB0-E744-A534-22380D59A788}"/>
                </c:ext>
              </c:extLst>
            </c:dLbl>
            <c:dLbl>
              <c:idx val="12"/>
              <c:tx>
                <c:rich>
                  <a:bodyPr/>
                  <a:lstStyle/>
                  <a:p>
                    <a:fld id="{1E3A1F4D-C1B7-DC4A-9D2F-D6A25DF02EE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DB0-E744-A534-22380D59A788}"/>
                </c:ext>
              </c:extLst>
            </c:dLbl>
            <c:dLbl>
              <c:idx val="13"/>
              <c:tx>
                <c:rich>
                  <a:bodyPr/>
                  <a:lstStyle/>
                  <a:p>
                    <a:fld id="{83384E33-DF46-D249-91B6-756E12837D1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DB0-E744-A534-22380D59A7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Subcounties'!$I$192:$I$205</c:f>
              <c:numCache>
                <c:formatCode>0%</c:formatCode>
                <c:ptCount val="14"/>
                <c:pt idx="0">
                  <c:v>0</c:v>
                </c:pt>
                <c:pt idx="1">
                  <c:v>8.3333333333333329E-2</c:v>
                </c:pt>
                <c:pt idx="2">
                  <c:v>0</c:v>
                </c:pt>
                <c:pt idx="3">
                  <c:v>6.25E-2</c:v>
                </c:pt>
                <c:pt idx="4">
                  <c:v>0</c:v>
                </c:pt>
                <c:pt idx="5">
                  <c:v>0.77430555555555558</c:v>
                </c:pt>
                <c:pt idx="6">
                  <c:v>0</c:v>
                </c:pt>
                <c:pt idx="7">
                  <c:v>0</c:v>
                </c:pt>
                <c:pt idx="8">
                  <c:v>3.472222222222222E-3</c:v>
                </c:pt>
                <c:pt idx="9">
                  <c:v>0</c:v>
                </c:pt>
                <c:pt idx="10">
                  <c:v>0</c:v>
                </c:pt>
                <c:pt idx="11">
                  <c:v>0</c:v>
                </c:pt>
                <c:pt idx="12">
                  <c:v>7.6388888888888895E-2</c:v>
                </c:pt>
                <c:pt idx="13">
                  <c:v>0</c:v>
                </c:pt>
              </c:numCache>
            </c:numRef>
          </c:val>
          <c:extLst>
            <c:ext xmlns:c15="http://schemas.microsoft.com/office/drawing/2012/chart" uri="{02D57815-91ED-43cb-92C2-25804820EDAC}">
              <c15:datalabelsRange>
                <c15:f>'Berkshire Subcounties'!$I$209:$I$222</c15:f>
                <c15:dlblRangeCache>
                  <c:ptCount val="14"/>
                  <c:pt idx="1">
                    <c:v>8% (24)</c:v>
                  </c:pt>
                  <c:pt idx="3">
                    <c:v>6% (18)</c:v>
                  </c:pt>
                  <c:pt idx="5">
                    <c:v>77% (223)</c:v>
                  </c:pt>
                  <c:pt idx="12">
                    <c:v>8% (22)</c:v>
                  </c:pt>
                </c15:dlblRangeCache>
              </c15:datalabelsRange>
            </c:ext>
            <c:ext xmlns:c16="http://schemas.microsoft.com/office/drawing/2014/chart" uri="{C3380CC4-5D6E-409C-BE32-E72D297353CC}">
              <c16:uniqueId val="{00000000-EDB0-E744-A534-22380D59A788}"/>
            </c:ext>
          </c:extLst>
        </c:ser>
        <c:dLbls>
          <c:dLblPos val="outEnd"/>
          <c:showLegendKey val="0"/>
          <c:showVal val="1"/>
          <c:showCatName val="0"/>
          <c:showSerName val="0"/>
          <c:showPercent val="0"/>
          <c:showBubbleSize val="0"/>
        </c:dLbls>
        <c:gapWidth val="219"/>
        <c:overlap val="-27"/>
        <c:axId val="2027935936"/>
        <c:axId val="146720335"/>
      </c:barChart>
      <c:catAx>
        <c:axId val="20279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0335"/>
        <c:crosses val="autoZero"/>
        <c:auto val="1"/>
        <c:lblAlgn val="ctr"/>
        <c:lblOffset val="100"/>
        <c:noMultiLvlLbl val="0"/>
      </c:catAx>
      <c:valAx>
        <c:axId val="146720335"/>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35936"/>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Subcounties'!$J$191</c:f>
              <c:strCache>
                <c:ptCount val="1"/>
                <c:pt idx="0">
                  <c:v>Savoy town, Berkshire County, Massachusetts</c:v>
                </c:pt>
              </c:strCache>
            </c:strRef>
          </c:tx>
          <c:spPr>
            <a:solidFill>
              <a:schemeClr val="accent1"/>
            </a:solidFill>
            <a:ln>
              <a:noFill/>
            </a:ln>
            <a:effectLst/>
          </c:spPr>
          <c:invertIfNegative val="0"/>
          <c:dLbls>
            <c:dLbl>
              <c:idx val="0"/>
              <c:tx>
                <c:rich>
                  <a:bodyPr/>
                  <a:lstStyle/>
                  <a:p>
                    <a:fld id="{88F77684-FADC-6944-9CF2-A07F6CBE32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DDE-5442-8418-EEB95B0F7620}"/>
                </c:ext>
              </c:extLst>
            </c:dLbl>
            <c:dLbl>
              <c:idx val="1"/>
              <c:tx>
                <c:rich>
                  <a:bodyPr/>
                  <a:lstStyle/>
                  <a:p>
                    <a:fld id="{D3CD9C61-E1F9-7947-9FE9-74D9171660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DDE-5442-8418-EEB95B0F7620}"/>
                </c:ext>
              </c:extLst>
            </c:dLbl>
            <c:dLbl>
              <c:idx val="2"/>
              <c:tx>
                <c:rich>
                  <a:bodyPr/>
                  <a:lstStyle/>
                  <a:p>
                    <a:fld id="{48A9C06F-C656-F44E-A2B6-CFB7F8DB98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DDE-5442-8418-EEB95B0F7620}"/>
                </c:ext>
              </c:extLst>
            </c:dLbl>
            <c:dLbl>
              <c:idx val="3"/>
              <c:tx>
                <c:rich>
                  <a:bodyPr/>
                  <a:lstStyle/>
                  <a:p>
                    <a:fld id="{B688BB2A-68AA-DF4A-9C65-390084E660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DDE-5442-8418-EEB95B0F7620}"/>
                </c:ext>
              </c:extLst>
            </c:dLbl>
            <c:dLbl>
              <c:idx val="4"/>
              <c:tx>
                <c:rich>
                  <a:bodyPr/>
                  <a:lstStyle/>
                  <a:p>
                    <a:fld id="{7FE10523-712A-9943-B33A-AD446F3DBB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DDE-5442-8418-EEB95B0F7620}"/>
                </c:ext>
              </c:extLst>
            </c:dLbl>
            <c:dLbl>
              <c:idx val="5"/>
              <c:tx>
                <c:rich>
                  <a:bodyPr/>
                  <a:lstStyle/>
                  <a:p>
                    <a:fld id="{55066C2F-8EE0-DB4C-84BB-FC16D0DF9B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DDE-5442-8418-EEB95B0F7620}"/>
                </c:ext>
              </c:extLst>
            </c:dLbl>
            <c:dLbl>
              <c:idx val="6"/>
              <c:tx>
                <c:rich>
                  <a:bodyPr/>
                  <a:lstStyle/>
                  <a:p>
                    <a:fld id="{5E9D9427-D06E-D049-B936-41A6FDE351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DDE-5442-8418-EEB95B0F7620}"/>
                </c:ext>
              </c:extLst>
            </c:dLbl>
            <c:dLbl>
              <c:idx val="7"/>
              <c:tx>
                <c:rich>
                  <a:bodyPr/>
                  <a:lstStyle/>
                  <a:p>
                    <a:fld id="{C66DAECA-3DF7-2248-B8C8-89E8F131D6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DDE-5442-8418-EEB95B0F7620}"/>
                </c:ext>
              </c:extLst>
            </c:dLbl>
            <c:dLbl>
              <c:idx val="8"/>
              <c:tx>
                <c:rich>
                  <a:bodyPr/>
                  <a:lstStyle/>
                  <a:p>
                    <a:fld id="{3C6C12A2-7520-A34E-9F73-C0EB65518F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DDE-5442-8418-EEB95B0F7620}"/>
                </c:ext>
              </c:extLst>
            </c:dLbl>
            <c:dLbl>
              <c:idx val="9"/>
              <c:tx>
                <c:rich>
                  <a:bodyPr/>
                  <a:lstStyle/>
                  <a:p>
                    <a:fld id="{0EC31FE6-236E-474B-A959-44A70F1B4DA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DDE-5442-8418-EEB95B0F7620}"/>
                </c:ext>
              </c:extLst>
            </c:dLbl>
            <c:dLbl>
              <c:idx val="10"/>
              <c:tx>
                <c:rich>
                  <a:bodyPr/>
                  <a:lstStyle/>
                  <a:p>
                    <a:fld id="{75038552-9E67-6D46-87D9-0407EC4AEE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DDE-5442-8418-EEB95B0F7620}"/>
                </c:ext>
              </c:extLst>
            </c:dLbl>
            <c:dLbl>
              <c:idx val="11"/>
              <c:tx>
                <c:rich>
                  <a:bodyPr/>
                  <a:lstStyle/>
                  <a:p>
                    <a:fld id="{5AF1A198-0969-4F4C-BEA5-5DF01336E1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DDE-5442-8418-EEB95B0F7620}"/>
                </c:ext>
              </c:extLst>
            </c:dLbl>
            <c:dLbl>
              <c:idx val="12"/>
              <c:tx>
                <c:rich>
                  <a:bodyPr/>
                  <a:lstStyle/>
                  <a:p>
                    <a:fld id="{CA891E04-B2B8-104D-9D46-D863D26C1C8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DDE-5442-8418-EEB95B0F7620}"/>
                </c:ext>
              </c:extLst>
            </c:dLbl>
            <c:dLbl>
              <c:idx val="13"/>
              <c:tx>
                <c:rich>
                  <a:bodyPr/>
                  <a:lstStyle/>
                  <a:p>
                    <a:fld id="{234EA835-2E04-5A43-BA37-A93C98EAD4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7DDE-5442-8418-EEB95B0F7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Subcounties'!$J$192:$J$205</c:f>
              <c:numCache>
                <c:formatCode>0%</c:formatCode>
                <c:ptCount val="14"/>
                <c:pt idx="0">
                  <c:v>0</c:v>
                </c:pt>
                <c:pt idx="1">
                  <c:v>0</c:v>
                </c:pt>
                <c:pt idx="2">
                  <c:v>0</c:v>
                </c:pt>
                <c:pt idx="3">
                  <c:v>0</c:v>
                </c:pt>
                <c:pt idx="4">
                  <c:v>0</c:v>
                </c:pt>
                <c:pt idx="5">
                  <c:v>0</c:v>
                </c:pt>
                <c:pt idx="6">
                  <c:v>0</c:v>
                </c:pt>
                <c:pt idx="7">
                  <c:v>0</c:v>
                </c:pt>
                <c:pt idx="8">
                  <c:v>0</c:v>
                </c:pt>
                <c:pt idx="9">
                  <c:v>1</c:v>
                </c:pt>
                <c:pt idx="10">
                  <c:v>0</c:v>
                </c:pt>
                <c:pt idx="11">
                  <c:v>0</c:v>
                </c:pt>
                <c:pt idx="12">
                  <c:v>0</c:v>
                </c:pt>
                <c:pt idx="13">
                  <c:v>0</c:v>
                </c:pt>
              </c:numCache>
            </c:numRef>
          </c:val>
          <c:extLst>
            <c:ext xmlns:c15="http://schemas.microsoft.com/office/drawing/2012/chart" uri="{02D57815-91ED-43cb-92C2-25804820EDAC}">
              <c15:datalabelsRange>
                <c15:f>'Berkshire Subcounties'!$J$209:$J$222</c15:f>
                <c15:dlblRangeCache>
                  <c:ptCount val="14"/>
                  <c:pt idx="9">
                    <c:v>100% (2)</c:v>
                  </c:pt>
                </c15:dlblRangeCache>
              </c15:datalabelsRange>
            </c:ext>
            <c:ext xmlns:c16="http://schemas.microsoft.com/office/drawing/2014/chart" uri="{C3380CC4-5D6E-409C-BE32-E72D297353CC}">
              <c16:uniqueId val="{00000000-7DDE-5442-8418-EEB95B0F7620}"/>
            </c:ext>
          </c:extLst>
        </c:ser>
        <c:dLbls>
          <c:dLblPos val="outEnd"/>
          <c:showLegendKey val="0"/>
          <c:showVal val="1"/>
          <c:showCatName val="0"/>
          <c:showSerName val="0"/>
          <c:showPercent val="0"/>
          <c:showBubbleSize val="0"/>
        </c:dLbls>
        <c:gapWidth val="219"/>
        <c:overlap val="-27"/>
        <c:axId val="2042291104"/>
        <c:axId val="2026991696"/>
      </c:barChart>
      <c:catAx>
        <c:axId val="20422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91696"/>
        <c:crosses val="autoZero"/>
        <c:auto val="1"/>
        <c:lblAlgn val="ctr"/>
        <c:lblOffset val="100"/>
        <c:noMultiLvlLbl val="0"/>
      </c:catAx>
      <c:valAx>
        <c:axId val="20269916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9110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Subcounties'!$K$191</c:f>
              <c:strCache>
                <c:ptCount val="1"/>
                <c:pt idx="0">
                  <c:v>Stockbridge town, Berkshire County, Massachusetts</c:v>
                </c:pt>
              </c:strCache>
            </c:strRef>
          </c:tx>
          <c:spPr>
            <a:solidFill>
              <a:schemeClr val="accent1"/>
            </a:solidFill>
            <a:ln>
              <a:noFill/>
            </a:ln>
            <a:effectLst/>
          </c:spPr>
          <c:invertIfNegative val="0"/>
          <c:dLbls>
            <c:dLbl>
              <c:idx val="0"/>
              <c:tx>
                <c:rich>
                  <a:bodyPr/>
                  <a:lstStyle/>
                  <a:p>
                    <a:fld id="{AC6135EF-C645-AD4B-BEF4-F8B1627A5F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79F-1F4C-A198-276C2E1242A9}"/>
                </c:ext>
              </c:extLst>
            </c:dLbl>
            <c:dLbl>
              <c:idx val="1"/>
              <c:tx>
                <c:rich>
                  <a:bodyPr/>
                  <a:lstStyle/>
                  <a:p>
                    <a:fld id="{1634433F-B5D6-BD40-8DD6-49484A29C6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79F-1F4C-A198-276C2E1242A9}"/>
                </c:ext>
              </c:extLst>
            </c:dLbl>
            <c:dLbl>
              <c:idx val="2"/>
              <c:tx>
                <c:rich>
                  <a:bodyPr/>
                  <a:lstStyle/>
                  <a:p>
                    <a:fld id="{A98301C2-EB21-D242-B30E-4B3383179C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79F-1F4C-A198-276C2E1242A9}"/>
                </c:ext>
              </c:extLst>
            </c:dLbl>
            <c:dLbl>
              <c:idx val="3"/>
              <c:tx>
                <c:rich>
                  <a:bodyPr/>
                  <a:lstStyle/>
                  <a:p>
                    <a:fld id="{312B480D-B82E-C34E-A6CA-FDE1896E5DF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79F-1F4C-A198-276C2E1242A9}"/>
                </c:ext>
              </c:extLst>
            </c:dLbl>
            <c:dLbl>
              <c:idx val="4"/>
              <c:tx>
                <c:rich>
                  <a:bodyPr/>
                  <a:lstStyle/>
                  <a:p>
                    <a:fld id="{AD4F3944-D5F1-4A48-90E4-9E66FE8EF2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79F-1F4C-A198-276C2E1242A9}"/>
                </c:ext>
              </c:extLst>
            </c:dLbl>
            <c:dLbl>
              <c:idx val="5"/>
              <c:tx>
                <c:rich>
                  <a:bodyPr/>
                  <a:lstStyle/>
                  <a:p>
                    <a:fld id="{AE6F4C76-71BC-ED41-8253-1D9B19A63BF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79F-1F4C-A198-276C2E1242A9}"/>
                </c:ext>
              </c:extLst>
            </c:dLbl>
            <c:dLbl>
              <c:idx val="6"/>
              <c:tx>
                <c:rich>
                  <a:bodyPr/>
                  <a:lstStyle/>
                  <a:p>
                    <a:fld id="{40083C1A-8458-0F4E-8B60-BA94F081F71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79F-1F4C-A198-276C2E1242A9}"/>
                </c:ext>
              </c:extLst>
            </c:dLbl>
            <c:dLbl>
              <c:idx val="7"/>
              <c:tx>
                <c:rich>
                  <a:bodyPr/>
                  <a:lstStyle/>
                  <a:p>
                    <a:fld id="{2FA53CD9-2272-044D-BC10-0304232E7B2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79F-1F4C-A198-276C2E1242A9}"/>
                </c:ext>
              </c:extLst>
            </c:dLbl>
            <c:dLbl>
              <c:idx val="8"/>
              <c:tx>
                <c:rich>
                  <a:bodyPr/>
                  <a:lstStyle/>
                  <a:p>
                    <a:fld id="{737D141B-68CE-3943-B502-83547E17A3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79F-1F4C-A198-276C2E1242A9}"/>
                </c:ext>
              </c:extLst>
            </c:dLbl>
            <c:dLbl>
              <c:idx val="9"/>
              <c:tx>
                <c:rich>
                  <a:bodyPr/>
                  <a:lstStyle/>
                  <a:p>
                    <a:fld id="{C558D165-0CBF-884B-8BAB-BC54789FFE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79F-1F4C-A198-276C2E1242A9}"/>
                </c:ext>
              </c:extLst>
            </c:dLbl>
            <c:dLbl>
              <c:idx val="10"/>
              <c:tx>
                <c:rich>
                  <a:bodyPr/>
                  <a:lstStyle/>
                  <a:p>
                    <a:fld id="{644CD84C-C0EA-DD4C-973C-8B2543A2C1B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79F-1F4C-A198-276C2E1242A9}"/>
                </c:ext>
              </c:extLst>
            </c:dLbl>
            <c:dLbl>
              <c:idx val="11"/>
              <c:tx>
                <c:rich>
                  <a:bodyPr/>
                  <a:lstStyle/>
                  <a:p>
                    <a:fld id="{7DC91D5E-5B9F-074F-B0FB-D1BF4907CE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79F-1F4C-A198-276C2E1242A9}"/>
                </c:ext>
              </c:extLst>
            </c:dLbl>
            <c:dLbl>
              <c:idx val="12"/>
              <c:tx>
                <c:rich>
                  <a:bodyPr/>
                  <a:lstStyle/>
                  <a:p>
                    <a:fld id="{FE3BE4B6-8B4B-B748-9810-5F8B160FB2F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79F-1F4C-A198-276C2E1242A9}"/>
                </c:ext>
              </c:extLst>
            </c:dLbl>
            <c:dLbl>
              <c:idx val="13"/>
              <c:tx>
                <c:rich>
                  <a:bodyPr/>
                  <a:lstStyle/>
                  <a:p>
                    <a:fld id="{1284F170-6BF8-3D4C-91E6-D529AEFB550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79F-1F4C-A198-276C2E124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Subcounties'!$K$192:$K$205</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'Berkshire Subcounties'!$K$209:$K$222</c15:f>
                <c15:dlblRangeCache>
                  <c:ptCount val="14"/>
                  <c:pt idx="3">
                    <c:v>100% (17)</c:v>
                  </c:pt>
                </c15:dlblRangeCache>
              </c15:datalabelsRange>
            </c:ext>
            <c:ext xmlns:c16="http://schemas.microsoft.com/office/drawing/2014/chart" uri="{C3380CC4-5D6E-409C-BE32-E72D297353CC}">
              <c16:uniqueId val="{00000000-E79F-1F4C-A198-276C2E1242A9}"/>
            </c:ext>
          </c:extLst>
        </c:ser>
        <c:dLbls>
          <c:dLblPos val="outEnd"/>
          <c:showLegendKey val="0"/>
          <c:showVal val="1"/>
          <c:showCatName val="0"/>
          <c:showSerName val="0"/>
          <c:showPercent val="0"/>
          <c:showBubbleSize val="0"/>
        </c:dLbls>
        <c:gapWidth val="219"/>
        <c:overlap val="-27"/>
        <c:axId val="34847503"/>
        <c:axId val="26141375"/>
      </c:barChart>
      <c:catAx>
        <c:axId val="348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1375"/>
        <c:crosses val="autoZero"/>
        <c:auto val="1"/>
        <c:lblAlgn val="ctr"/>
        <c:lblOffset val="100"/>
        <c:noMultiLvlLbl val="0"/>
      </c:catAx>
      <c:valAx>
        <c:axId val="261413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7503"/>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Subcounties'!$L$191</c:f>
              <c:strCache>
                <c:ptCount val="1"/>
                <c:pt idx="0">
                  <c:v>West Stockbridge town, Berkshire County, Massachusetts</c:v>
                </c:pt>
              </c:strCache>
            </c:strRef>
          </c:tx>
          <c:spPr>
            <a:solidFill>
              <a:schemeClr val="accent1"/>
            </a:solidFill>
            <a:ln>
              <a:noFill/>
            </a:ln>
            <a:effectLst/>
          </c:spPr>
          <c:invertIfNegative val="0"/>
          <c:dLbls>
            <c:dLbl>
              <c:idx val="0"/>
              <c:tx>
                <c:rich>
                  <a:bodyPr/>
                  <a:lstStyle/>
                  <a:p>
                    <a:fld id="{F676DD17-EA00-774F-9617-8435C491A70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AD9-6440-9724-CCE131C76B6D}"/>
                </c:ext>
              </c:extLst>
            </c:dLbl>
            <c:dLbl>
              <c:idx val="1"/>
              <c:tx>
                <c:rich>
                  <a:bodyPr/>
                  <a:lstStyle/>
                  <a:p>
                    <a:fld id="{79B39942-96AE-3C4E-9F2C-A8544F27FE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AD9-6440-9724-CCE131C76B6D}"/>
                </c:ext>
              </c:extLst>
            </c:dLbl>
            <c:dLbl>
              <c:idx val="2"/>
              <c:tx>
                <c:rich>
                  <a:bodyPr/>
                  <a:lstStyle/>
                  <a:p>
                    <a:fld id="{F663D0B5-EA44-8144-858A-8AD8357E43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AD9-6440-9724-CCE131C76B6D}"/>
                </c:ext>
              </c:extLst>
            </c:dLbl>
            <c:dLbl>
              <c:idx val="3"/>
              <c:tx>
                <c:rich>
                  <a:bodyPr/>
                  <a:lstStyle/>
                  <a:p>
                    <a:fld id="{8C83259C-228F-7446-BAC9-CEE434C80D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AD9-6440-9724-CCE131C76B6D}"/>
                </c:ext>
              </c:extLst>
            </c:dLbl>
            <c:dLbl>
              <c:idx val="4"/>
              <c:tx>
                <c:rich>
                  <a:bodyPr/>
                  <a:lstStyle/>
                  <a:p>
                    <a:fld id="{AF5F9480-40EE-B84A-AAC3-83F2B83052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AD9-6440-9724-CCE131C76B6D}"/>
                </c:ext>
              </c:extLst>
            </c:dLbl>
            <c:dLbl>
              <c:idx val="5"/>
              <c:tx>
                <c:rich>
                  <a:bodyPr/>
                  <a:lstStyle/>
                  <a:p>
                    <a:fld id="{750D076F-FD12-0C49-A328-87731EDC08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AD9-6440-9724-CCE131C76B6D}"/>
                </c:ext>
              </c:extLst>
            </c:dLbl>
            <c:dLbl>
              <c:idx val="6"/>
              <c:tx>
                <c:rich>
                  <a:bodyPr/>
                  <a:lstStyle/>
                  <a:p>
                    <a:fld id="{C639EB6D-C3FF-024E-B819-2208A07D7C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AD9-6440-9724-CCE131C76B6D}"/>
                </c:ext>
              </c:extLst>
            </c:dLbl>
            <c:dLbl>
              <c:idx val="7"/>
              <c:tx>
                <c:rich>
                  <a:bodyPr/>
                  <a:lstStyle/>
                  <a:p>
                    <a:fld id="{DE4E2CAF-3F1D-BF40-B13B-E9992C7D4D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AD9-6440-9724-CCE131C76B6D}"/>
                </c:ext>
              </c:extLst>
            </c:dLbl>
            <c:dLbl>
              <c:idx val="8"/>
              <c:tx>
                <c:rich>
                  <a:bodyPr/>
                  <a:lstStyle/>
                  <a:p>
                    <a:fld id="{55EA38EC-59A0-5845-8C85-ABEA08841D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AD9-6440-9724-CCE131C76B6D}"/>
                </c:ext>
              </c:extLst>
            </c:dLbl>
            <c:dLbl>
              <c:idx val="9"/>
              <c:tx>
                <c:rich>
                  <a:bodyPr/>
                  <a:lstStyle/>
                  <a:p>
                    <a:fld id="{09AE135B-9671-8F44-BE8E-6199A8A31A9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AD9-6440-9724-CCE131C76B6D}"/>
                </c:ext>
              </c:extLst>
            </c:dLbl>
            <c:dLbl>
              <c:idx val="10"/>
              <c:tx>
                <c:rich>
                  <a:bodyPr/>
                  <a:lstStyle/>
                  <a:p>
                    <a:fld id="{E8055645-5F83-3247-836C-68FB06EF205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AD9-6440-9724-CCE131C76B6D}"/>
                </c:ext>
              </c:extLst>
            </c:dLbl>
            <c:dLbl>
              <c:idx val="11"/>
              <c:tx>
                <c:rich>
                  <a:bodyPr/>
                  <a:lstStyle/>
                  <a:p>
                    <a:fld id="{D0FD0173-619B-F04B-B22A-D038712915A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AD9-6440-9724-CCE131C76B6D}"/>
                </c:ext>
              </c:extLst>
            </c:dLbl>
            <c:dLbl>
              <c:idx val="12"/>
              <c:tx>
                <c:rich>
                  <a:bodyPr/>
                  <a:lstStyle/>
                  <a:p>
                    <a:fld id="{3FF90B7C-5FF0-C94E-9EF7-39867C674E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AD9-6440-9724-CCE131C76B6D}"/>
                </c:ext>
              </c:extLst>
            </c:dLbl>
            <c:dLbl>
              <c:idx val="13"/>
              <c:tx>
                <c:rich>
                  <a:bodyPr/>
                  <a:lstStyle/>
                  <a:p>
                    <a:fld id="{DD6CC641-7F5F-6541-A9D6-3CA6B2E07C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AD9-6440-9724-CCE131C76B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Subcounties'!$L$192:$L$205</c:f>
              <c:numCache>
                <c:formatCode>0%</c:formatCode>
                <c:ptCount val="14"/>
                <c:pt idx="0">
                  <c:v>0</c:v>
                </c:pt>
                <c:pt idx="1">
                  <c:v>0</c:v>
                </c:pt>
                <c:pt idx="2">
                  <c:v>0</c:v>
                </c:pt>
                <c:pt idx="3">
                  <c:v>0</c:v>
                </c:pt>
                <c:pt idx="4">
                  <c:v>0</c:v>
                </c:pt>
                <c:pt idx="5">
                  <c:v>0</c:v>
                </c:pt>
                <c:pt idx="6">
                  <c:v>0</c:v>
                </c:pt>
                <c:pt idx="7">
                  <c:v>0</c:v>
                </c:pt>
                <c:pt idx="8">
                  <c:v>0</c:v>
                </c:pt>
                <c:pt idx="9">
                  <c:v>0</c:v>
                </c:pt>
                <c:pt idx="10">
                  <c:v>0</c:v>
                </c:pt>
                <c:pt idx="11">
                  <c:v>1</c:v>
                </c:pt>
                <c:pt idx="12">
                  <c:v>0</c:v>
                </c:pt>
                <c:pt idx="13">
                  <c:v>0</c:v>
                </c:pt>
              </c:numCache>
            </c:numRef>
          </c:val>
          <c:extLst>
            <c:ext xmlns:c15="http://schemas.microsoft.com/office/drawing/2012/chart" uri="{02D57815-91ED-43cb-92C2-25804820EDAC}">
              <c15:datalabelsRange>
                <c15:f>'Berkshire Subcounties'!$L$209:$L$222</c15:f>
                <c15:dlblRangeCache>
                  <c:ptCount val="14"/>
                  <c:pt idx="11">
                    <c:v>100% (5)</c:v>
                  </c:pt>
                </c15:dlblRangeCache>
              </c15:datalabelsRange>
            </c:ext>
            <c:ext xmlns:c16="http://schemas.microsoft.com/office/drawing/2014/chart" uri="{C3380CC4-5D6E-409C-BE32-E72D297353CC}">
              <c16:uniqueId val="{00000000-BAD9-6440-9724-CCE131C76B6D}"/>
            </c:ext>
          </c:extLst>
        </c:ser>
        <c:dLbls>
          <c:dLblPos val="outEnd"/>
          <c:showLegendKey val="0"/>
          <c:showVal val="1"/>
          <c:showCatName val="0"/>
          <c:showSerName val="0"/>
          <c:showPercent val="0"/>
          <c:showBubbleSize val="0"/>
        </c:dLbls>
        <c:gapWidth val="219"/>
        <c:overlap val="-27"/>
        <c:axId val="28498255"/>
        <c:axId val="36352431"/>
      </c:barChart>
      <c:catAx>
        <c:axId val="2849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2431"/>
        <c:crosses val="autoZero"/>
        <c:auto val="1"/>
        <c:lblAlgn val="ctr"/>
        <c:lblOffset val="100"/>
        <c:noMultiLvlLbl val="0"/>
      </c:catAx>
      <c:valAx>
        <c:axId val="3635243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825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Subcounties'!$M$191</c:f>
              <c:strCache>
                <c:ptCount val="1"/>
                <c:pt idx="0">
                  <c:v>Williamstown town, Berkshire County, Massachusetts</c:v>
                </c:pt>
              </c:strCache>
            </c:strRef>
          </c:tx>
          <c:spPr>
            <a:solidFill>
              <a:schemeClr val="accent1"/>
            </a:solidFill>
            <a:ln>
              <a:noFill/>
            </a:ln>
            <a:effectLst/>
          </c:spPr>
          <c:invertIfNegative val="0"/>
          <c:dLbls>
            <c:dLbl>
              <c:idx val="0"/>
              <c:tx>
                <c:rich>
                  <a:bodyPr/>
                  <a:lstStyle/>
                  <a:p>
                    <a:fld id="{4FE1F29B-D052-3042-9B66-ADFC09C762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E0E-B342-8815-9EAAF7FABC0B}"/>
                </c:ext>
              </c:extLst>
            </c:dLbl>
            <c:dLbl>
              <c:idx val="1"/>
              <c:tx>
                <c:rich>
                  <a:bodyPr/>
                  <a:lstStyle/>
                  <a:p>
                    <a:fld id="{A887FBAC-498A-494C-A18E-F61B864386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E0E-B342-8815-9EAAF7FABC0B}"/>
                </c:ext>
              </c:extLst>
            </c:dLbl>
            <c:dLbl>
              <c:idx val="2"/>
              <c:tx>
                <c:rich>
                  <a:bodyPr/>
                  <a:lstStyle/>
                  <a:p>
                    <a:fld id="{B3186C8F-EE9D-8048-A90F-6E28DD449A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E0E-B342-8815-9EAAF7FABC0B}"/>
                </c:ext>
              </c:extLst>
            </c:dLbl>
            <c:dLbl>
              <c:idx val="3"/>
              <c:tx>
                <c:rich>
                  <a:bodyPr/>
                  <a:lstStyle/>
                  <a:p>
                    <a:fld id="{B0D731B7-9E7C-1C47-87C5-08C05D8066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E0E-B342-8815-9EAAF7FABC0B}"/>
                </c:ext>
              </c:extLst>
            </c:dLbl>
            <c:dLbl>
              <c:idx val="4"/>
              <c:tx>
                <c:rich>
                  <a:bodyPr/>
                  <a:lstStyle/>
                  <a:p>
                    <a:fld id="{D7F31D87-7F9D-ED4F-B9F6-949156D313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E0E-B342-8815-9EAAF7FABC0B}"/>
                </c:ext>
              </c:extLst>
            </c:dLbl>
            <c:dLbl>
              <c:idx val="5"/>
              <c:tx>
                <c:rich>
                  <a:bodyPr/>
                  <a:lstStyle/>
                  <a:p>
                    <a:fld id="{16F514D2-D063-FB49-BA9E-1029A1A40E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E0E-B342-8815-9EAAF7FABC0B}"/>
                </c:ext>
              </c:extLst>
            </c:dLbl>
            <c:dLbl>
              <c:idx val="6"/>
              <c:tx>
                <c:rich>
                  <a:bodyPr/>
                  <a:lstStyle/>
                  <a:p>
                    <a:fld id="{BB465D29-E2DF-BC49-B03F-3A84703E3A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E0E-B342-8815-9EAAF7FABC0B}"/>
                </c:ext>
              </c:extLst>
            </c:dLbl>
            <c:dLbl>
              <c:idx val="7"/>
              <c:tx>
                <c:rich>
                  <a:bodyPr/>
                  <a:lstStyle/>
                  <a:p>
                    <a:fld id="{542B70DB-BF9C-8547-914F-9C725E9CB3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E0E-B342-8815-9EAAF7FABC0B}"/>
                </c:ext>
              </c:extLst>
            </c:dLbl>
            <c:dLbl>
              <c:idx val="8"/>
              <c:tx>
                <c:rich>
                  <a:bodyPr/>
                  <a:lstStyle/>
                  <a:p>
                    <a:fld id="{9D923C07-6C63-7749-9FF4-1D9EB3A3B3B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E0E-B342-8815-9EAAF7FABC0B}"/>
                </c:ext>
              </c:extLst>
            </c:dLbl>
            <c:dLbl>
              <c:idx val="9"/>
              <c:tx>
                <c:rich>
                  <a:bodyPr/>
                  <a:lstStyle/>
                  <a:p>
                    <a:fld id="{A17CA06E-F47D-244E-9FCC-3CC5AEDD6C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E0E-B342-8815-9EAAF7FABC0B}"/>
                </c:ext>
              </c:extLst>
            </c:dLbl>
            <c:dLbl>
              <c:idx val="10"/>
              <c:tx>
                <c:rich>
                  <a:bodyPr/>
                  <a:lstStyle/>
                  <a:p>
                    <a:fld id="{0F3124BF-630E-B34D-A8DB-2A141F9152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E0E-B342-8815-9EAAF7FABC0B}"/>
                </c:ext>
              </c:extLst>
            </c:dLbl>
            <c:dLbl>
              <c:idx val="11"/>
              <c:tx>
                <c:rich>
                  <a:bodyPr/>
                  <a:lstStyle/>
                  <a:p>
                    <a:fld id="{1FA1DA79-D67C-FC47-9885-2861696C74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E0E-B342-8815-9EAAF7FABC0B}"/>
                </c:ext>
              </c:extLst>
            </c:dLbl>
            <c:dLbl>
              <c:idx val="12"/>
              <c:tx>
                <c:rich>
                  <a:bodyPr/>
                  <a:lstStyle/>
                  <a:p>
                    <a:fld id="{626C40BD-8BC1-AA4B-A7F9-D0C4851000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E0E-B342-8815-9EAAF7FABC0B}"/>
                </c:ext>
              </c:extLst>
            </c:dLbl>
            <c:dLbl>
              <c:idx val="13"/>
              <c:tx>
                <c:rich>
                  <a:bodyPr/>
                  <a:lstStyle/>
                  <a:p>
                    <a:fld id="{9F4C24E2-F9C7-9B49-A168-A207A5AE325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E0E-B342-8815-9EAAF7FABC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Subcounties'!$M$192:$M$205</c:f>
              <c:numCache>
                <c:formatCode>0%</c:formatCode>
                <c:ptCount val="14"/>
                <c:pt idx="0">
                  <c:v>0</c:v>
                </c:pt>
                <c:pt idx="1">
                  <c:v>0</c:v>
                </c:pt>
                <c:pt idx="2">
                  <c:v>0</c:v>
                </c:pt>
                <c:pt idx="3">
                  <c:v>0</c:v>
                </c:pt>
                <c:pt idx="4">
                  <c:v>0</c:v>
                </c:pt>
                <c:pt idx="5">
                  <c:v>0.6</c:v>
                </c:pt>
                <c:pt idx="6">
                  <c:v>0</c:v>
                </c:pt>
                <c:pt idx="7">
                  <c:v>0</c:v>
                </c:pt>
                <c:pt idx="8">
                  <c:v>0.14285714285714285</c:v>
                </c:pt>
                <c:pt idx="9">
                  <c:v>0.25714285714285712</c:v>
                </c:pt>
                <c:pt idx="10">
                  <c:v>0</c:v>
                </c:pt>
                <c:pt idx="11">
                  <c:v>0</c:v>
                </c:pt>
                <c:pt idx="12">
                  <c:v>0</c:v>
                </c:pt>
                <c:pt idx="13">
                  <c:v>0</c:v>
                </c:pt>
              </c:numCache>
            </c:numRef>
          </c:val>
          <c:extLst>
            <c:ext xmlns:c15="http://schemas.microsoft.com/office/drawing/2012/chart" uri="{02D57815-91ED-43cb-92C2-25804820EDAC}">
              <c15:datalabelsRange>
                <c15:f>'Berkshire Subcounties'!$M$209:$M$222</c15:f>
                <c15:dlblRangeCache>
                  <c:ptCount val="14"/>
                  <c:pt idx="5">
                    <c:v>60% (21)</c:v>
                  </c:pt>
                  <c:pt idx="8">
                    <c:v>14% (5)</c:v>
                  </c:pt>
                  <c:pt idx="9">
                    <c:v>26% (9)</c:v>
                  </c:pt>
                </c15:dlblRangeCache>
              </c15:datalabelsRange>
            </c:ext>
            <c:ext xmlns:c16="http://schemas.microsoft.com/office/drawing/2014/chart" uri="{C3380CC4-5D6E-409C-BE32-E72D297353CC}">
              <c16:uniqueId val="{00000000-BE0E-B342-8815-9EAAF7FABC0B}"/>
            </c:ext>
          </c:extLst>
        </c:ser>
        <c:dLbls>
          <c:dLblPos val="outEnd"/>
          <c:showLegendKey val="0"/>
          <c:showVal val="1"/>
          <c:showCatName val="0"/>
          <c:showSerName val="0"/>
          <c:showPercent val="0"/>
          <c:showBubbleSize val="0"/>
        </c:dLbls>
        <c:gapWidth val="219"/>
        <c:overlap val="-27"/>
        <c:axId val="35128559"/>
        <c:axId val="38144927"/>
      </c:barChart>
      <c:catAx>
        <c:axId val="3512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4927"/>
        <c:crosses val="autoZero"/>
        <c:auto val="1"/>
        <c:lblAlgn val="ctr"/>
        <c:lblOffset val="100"/>
        <c:noMultiLvlLbl val="0"/>
      </c:catAx>
      <c:valAx>
        <c:axId val="38144927"/>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855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Subcounties'!$B$189</c:f>
              <c:strCache>
                <c:ptCount val="1"/>
                <c:pt idx="0">
                  <c:v>Ashfield town, Franklin County, Massachusetts</c:v>
                </c:pt>
              </c:strCache>
            </c:strRef>
          </c:tx>
          <c:spPr>
            <a:solidFill>
              <a:schemeClr val="accent1"/>
            </a:solidFill>
            <a:ln>
              <a:noFill/>
            </a:ln>
            <a:effectLst/>
          </c:spPr>
          <c:invertIfNegative val="0"/>
          <c:dLbls>
            <c:dLbl>
              <c:idx val="0"/>
              <c:tx>
                <c:rich>
                  <a:bodyPr/>
                  <a:lstStyle/>
                  <a:p>
                    <a:fld id="{73310B03-EC91-C548-AE54-41081239532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C97-7A4A-92F8-DE5FA567C4CD}"/>
                </c:ext>
              </c:extLst>
            </c:dLbl>
            <c:dLbl>
              <c:idx val="1"/>
              <c:tx>
                <c:rich>
                  <a:bodyPr/>
                  <a:lstStyle/>
                  <a:p>
                    <a:fld id="{C00C26E3-21AC-3F43-967E-0DEBCA42EA8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C97-7A4A-92F8-DE5FA567C4CD}"/>
                </c:ext>
              </c:extLst>
            </c:dLbl>
            <c:dLbl>
              <c:idx val="2"/>
              <c:tx>
                <c:rich>
                  <a:bodyPr/>
                  <a:lstStyle/>
                  <a:p>
                    <a:fld id="{E1F08300-420B-FD4B-AF8A-BB5F75A492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97-7A4A-92F8-DE5FA567C4CD}"/>
                </c:ext>
              </c:extLst>
            </c:dLbl>
            <c:dLbl>
              <c:idx val="3"/>
              <c:tx>
                <c:rich>
                  <a:bodyPr/>
                  <a:lstStyle/>
                  <a:p>
                    <a:fld id="{3C74273E-BCE5-5E4C-8A4F-356795B4EC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C97-7A4A-92F8-DE5FA567C4CD}"/>
                </c:ext>
              </c:extLst>
            </c:dLbl>
            <c:dLbl>
              <c:idx val="4"/>
              <c:tx>
                <c:rich>
                  <a:bodyPr/>
                  <a:lstStyle/>
                  <a:p>
                    <a:fld id="{D91A3915-95BC-3845-A7F0-BA38642FA00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C97-7A4A-92F8-DE5FA567C4CD}"/>
                </c:ext>
              </c:extLst>
            </c:dLbl>
            <c:dLbl>
              <c:idx val="5"/>
              <c:tx>
                <c:rich>
                  <a:bodyPr/>
                  <a:lstStyle/>
                  <a:p>
                    <a:fld id="{DB196458-F2CD-4A47-BF6E-5F955EC29E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C97-7A4A-92F8-DE5FA567C4CD}"/>
                </c:ext>
              </c:extLst>
            </c:dLbl>
            <c:dLbl>
              <c:idx val="6"/>
              <c:tx>
                <c:rich>
                  <a:bodyPr/>
                  <a:lstStyle/>
                  <a:p>
                    <a:fld id="{0FF33F6A-97D6-F34E-8EAB-195180309D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C97-7A4A-92F8-DE5FA567C4CD}"/>
                </c:ext>
              </c:extLst>
            </c:dLbl>
            <c:dLbl>
              <c:idx val="7"/>
              <c:tx>
                <c:rich>
                  <a:bodyPr/>
                  <a:lstStyle/>
                  <a:p>
                    <a:fld id="{DA7D0C21-D443-CB41-BF11-413201B8CCE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C97-7A4A-92F8-DE5FA567C4CD}"/>
                </c:ext>
              </c:extLst>
            </c:dLbl>
            <c:dLbl>
              <c:idx val="8"/>
              <c:tx>
                <c:rich>
                  <a:bodyPr/>
                  <a:lstStyle/>
                  <a:p>
                    <a:fld id="{84B654A4-8205-FC47-B504-EA7D8EC36F0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C97-7A4A-92F8-DE5FA567C4CD}"/>
                </c:ext>
              </c:extLst>
            </c:dLbl>
            <c:dLbl>
              <c:idx val="9"/>
              <c:tx>
                <c:rich>
                  <a:bodyPr/>
                  <a:lstStyle/>
                  <a:p>
                    <a:fld id="{2D0A642D-8034-D94F-B1D8-0D86B8D1F0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C97-7A4A-92F8-DE5FA567C4CD}"/>
                </c:ext>
              </c:extLst>
            </c:dLbl>
            <c:dLbl>
              <c:idx val="10"/>
              <c:tx>
                <c:rich>
                  <a:bodyPr/>
                  <a:lstStyle/>
                  <a:p>
                    <a:fld id="{A2B867A2-E0D8-494F-A4F7-FABBB95688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C97-7A4A-92F8-DE5FA567C4CD}"/>
                </c:ext>
              </c:extLst>
            </c:dLbl>
            <c:dLbl>
              <c:idx val="11"/>
              <c:tx>
                <c:rich>
                  <a:bodyPr/>
                  <a:lstStyle/>
                  <a:p>
                    <a:fld id="{3648FD57-1C3C-D64B-BA70-80E23A0E67C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C97-7A4A-92F8-DE5FA567C4CD}"/>
                </c:ext>
              </c:extLst>
            </c:dLbl>
            <c:dLbl>
              <c:idx val="12"/>
              <c:tx>
                <c:rich>
                  <a:bodyPr/>
                  <a:lstStyle/>
                  <a:p>
                    <a:fld id="{852E29F3-27BA-5049-A7F3-226AD0510F2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C97-7A4A-92F8-DE5FA567C4CD}"/>
                </c:ext>
              </c:extLst>
            </c:dLbl>
            <c:dLbl>
              <c:idx val="13"/>
              <c:tx>
                <c:rich>
                  <a:bodyPr/>
                  <a:lstStyle/>
                  <a:p>
                    <a:fld id="{B46F00C9-6246-7A43-B29B-8EFA536FD0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C97-7A4A-92F8-DE5FA567C4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Subcounties'!$B$190:$B$203</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Subcounties'!$B$206:$B$219</c15:f>
                <c15:dlblRangeCache>
                  <c:ptCount val="14"/>
                  <c:pt idx="3">
                    <c:v>100% (24)</c:v>
                  </c:pt>
                </c15:dlblRangeCache>
              </c15:datalabelsRange>
            </c:ext>
            <c:ext xmlns:c16="http://schemas.microsoft.com/office/drawing/2014/chart" uri="{C3380CC4-5D6E-409C-BE32-E72D297353CC}">
              <c16:uniqueId val="{00000000-8C97-7A4A-92F8-DE5FA567C4CD}"/>
            </c:ext>
          </c:extLst>
        </c:ser>
        <c:dLbls>
          <c:dLblPos val="outEnd"/>
          <c:showLegendKey val="0"/>
          <c:showVal val="1"/>
          <c:showCatName val="0"/>
          <c:showSerName val="0"/>
          <c:showPercent val="0"/>
          <c:showBubbleSize val="0"/>
        </c:dLbls>
        <c:gapWidth val="219"/>
        <c:overlap val="-27"/>
        <c:axId val="371050799"/>
        <c:axId val="33666719"/>
      </c:barChart>
      <c:catAx>
        <c:axId val="37105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719"/>
        <c:crosses val="autoZero"/>
        <c:auto val="1"/>
        <c:lblAlgn val="ctr"/>
        <c:lblOffset val="100"/>
        <c:noMultiLvlLbl val="0"/>
      </c:catAx>
      <c:valAx>
        <c:axId val="336667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5079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Subcounties'!$C$189</c:f>
              <c:strCache>
                <c:ptCount val="1"/>
                <c:pt idx="0">
                  <c:v>Deerfield town, Franklin County, Massachusetts</c:v>
                </c:pt>
              </c:strCache>
            </c:strRef>
          </c:tx>
          <c:spPr>
            <a:solidFill>
              <a:schemeClr val="accent1"/>
            </a:solidFill>
            <a:ln>
              <a:noFill/>
            </a:ln>
            <a:effectLst/>
          </c:spPr>
          <c:invertIfNegative val="0"/>
          <c:dLbls>
            <c:dLbl>
              <c:idx val="0"/>
              <c:tx>
                <c:rich>
                  <a:bodyPr/>
                  <a:lstStyle/>
                  <a:p>
                    <a:fld id="{428BF698-A975-1043-B483-2B24E62042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2A-7E48-B0C3-823F82C01B9D}"/>
                </c:ext>
              </c:extLst>
            </c:dLbl>
            <c:dLbl>
              <c:idx val="1"/>
              <c:tx>
                <c:rich>
                  <a:bodyPr/>
                  <a:lstStyle/>
                  <a:p>
                    <a:fld id="{9F99820B-99A2-7841-AE3A-F96D0469CA9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2A-7E48-B0C3-823F82C01B9D}"/>
                </c:ext>
              </c:extLst>
            </c:dLbl>
            <c:dLbl>
              <c:idx val="2"/>
              <c:tx>
                <c:rich>
                  <a:bodyPr/>
                  <a:lstStyle/>
                  <a:p>
                    <a:fld id="{FB47FF6A-2917-1444-B0F7-07811D9E75C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2A-7E48-B0C3-823F82C01B9D}"/>
                </c:ext>
              </c:extLst>
            </c:dLbl>
            <c:dLbl>
              <c:idx val="3"/>
              <c:tx>
                <c:rich>
                  <a:bodyPr/>
                  <a:lstStyle/>
                  <a:p>
                    <a:fld id="{40CED583-D1C5-F840-A164-9E39B9319B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2A-7E48-B0C3-823F82C01B9D}"/>
                </c:ext>
              </c:extLst>
            </c:dLbl>
            <c:dLbl>
              <c:idx val="4"/>
              <c:tx>
                <c:rich>
                  <a:bodyPr/>
                  <a:lstStyle/>
                  <a:p>
                    <a:fld id="{7603D908-2C86-B14D-B3F8-23640BBEF9E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12A-7E48-B0C3-823F82C01B9D}"/>
                </c:ext>
              </c:extLst>
            </c:dLbl>
            <c:dLbl>
              <c:idx val="5"/>
              <c:tx>
                <c:rich>
                  <a:bodyPr/>
                  <a:lstStyle/>
                  <a:p>
                    <a:fld id="{31CA92DE-F200-D249-A8CD-60B73E9D04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12A-7E48-B0C3-823F82C01B9D}"/>
                </c:ext>
              </c:extLst>
            </c:dLbl>
            <c:dLbl>
              <c:idx val="6"/>
              <c:tx>
                <c:rich>
                  <a:bodyPr/>
                  <a:lstStyle/>
                  <a:p>
                    <a:fld id="{E688946E-76BB-AE48-897D-99FBB0521BA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12A-7E48-B0C3-823F82C01B9D}"/>
                </c:ext>
              </c:extLst>
            </c:dLbl>
            <c:dLbl>
              <c:idx val="7"/>
              <c:tx>
                <c:rich>
                  <a:bodyPr/>
                  <a:lstStyle/>
                  <a:p>
                    <a:fld id="{170E75CF-B954-6543-810D-D79A3A9BFDE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12A-7E48-B0C3-823F82C01B9D}"/>
                </c:ext>
              </c:extLst>
            </c:dLbl>
            <c:dLbl>
              <c:idx val="8"/>
              <c:tx>
                <c:rich>
                  <a:bodyPr/>
                  <a:lstStyle/>
                  <a:p>
                    <a:fld id="{4175CC50-7415-7E45-B3D7-BD51CC80AD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12A-7E48-B0C3-823F82C01B9D}"/>
                </c:ext>
              </c:extLst>
            </c:dLbl>
            <c:dLbl>
              <c:idx val="9"/>
              <c:tx>
                <c:rich>
                  <a:bodyPr/>
                  <a:lstStyle/>
                  <a:p>
                    <a:fld id="{A07F5EE6-DD85-0645-89E5-A1FFA42B917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12A-7E48-B0C3-823F82C01B9D}"/>
                </c:ext>
              </c:extLst>
            </c:dLbl>
            <c:dLbl>
              <c:idx val="10"/>
              <c:tx>
                <c:rich>
                  <a:bodyPr/>
                  <a:lstStyle/>
                  <a:p>
                    <a:fld id="{6A6E324C-3C12-1047-A038-ADD7BDF8F08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12A-7E48-B0C3-823F82C01B9D}"/>
                </c:ext>
              </c:extLst>
            </c:dLbl>
            <c:dLbl>
              <c:idx val="11"/>
              <c:tx>
                <c:rich>
                  <a:bodyPr/>
                  <a:lstStyle/>
                  <a:p>
                    <a:fld id="{F84C4DB4-F335-6240-B1AD-2459915540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12A-7E48-B0C3-823F82C01B9D}"/>
                </c:ext>
              </c:extLst>
            </c:dLbl>
            <c:dLbl>
              <c:idx val="12"/>
              <c:tx>
                <c:rich>
                  <a:bodyPr/>
                  <a:lstStyle/>
                  <a:p>
                    <a:fld id="{151E61CC-BEA6-5949-AFDF-76D441FF8E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12A-7E48-B0C3-823F82C01B9D}"/>
                </c:ext>
              </c:extLst>
            </c:dLbl>
            <c:dLbl>
              <c:idx val="13"/>
              <c:tx>
                <c:rich>
                  <a:bodyPr/>
                  <a:lstStyle/>
                  <a:p>
                    <a:fld id="{12016046-524A-A24E-8767-C6AE91D0E89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12A-7E48-B0C3-823F82C01B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Subcounties'!$C$190:$C$203</c:f>
              <c:numCache>
                <c:formatCode>0%</c:formatCode>
                <c:ptCount val="14"/>
                <c:pt idx="0">
                  <c:v>0</c:v>
                </c:pt>
                <c:pt idx="1">
                  <c:v>0</c:v>
                </c:pt>
                <c:pt idx="2">
                  <c:v>0</c:v>
                </c:pt>
                <c:pt idx="3">
                  <c:v>0.3888888888888889</c:v>
                </c:pt>
                <c:pt idx="4">
                  <c:v>0</c:v>
                </c:pt>
                <c:pt idx="5">
                  <c:v>0</c:v>
                </c:pt>
                <c:pt idx="6">
                  <c:v>0</c:v>
                </c:pt>
                <c:pt idx="7">
                  <c:v>0</c:v>
                </c:pt>
                <c:pt idx="8">
                  <c:v>0.61111111111111116</c:v>
                </c:pt>
                <c:pt idx="9">
                  <c:v>0</c:v>
                </c:pt>
                <c:pt idx="10">
                  <c:v>0</c:v>
                </c:pt>
                <c:pt idx="11">
                  <c:v>0</c:v>
                </c:pt>
                <c:pt idx="12">
                  <c:v>0</c:v>
                </c:pt>
                <c:pt idx="13">
                  <c:v>0</c:v>
                </c:pt>
              </c:numCache>
            </c:numRef>
          </c:val>
          <c:extLst>
            <c:ext xmlns:c15="http://schemas.microsoft.com/office/drawing/2012/chart" uri="{02D57815-91ED-43cb-92C2-25804820EDAC}">
              <c15:datalabelsRange>
                <c15:f>'Franklin Subcounties'!$C$206:$C$219</c15:f>
                <c15:dlblRangeCache>
                  <c:ptCount val="14"/>
                  <c:pt idx="3">
                    <c:v>39% (7)</c:v>
                  </c:pt>
                  <c:pt idx="8">
                    <c:v>61% (11)</c:v>
                  </c:pt>
                </c15:dlblRangeCache>
              </c15:datalabelsRange>
            </c:ext>
            <c:ext xmlns:c16="http://schemas.microsoft.com/office/drawing/2014/chart" uri="{C3380CC4-5D6E-409C-BE32-E72D297353CC}">
              <c16:uniqueId val="{00000000-912A-7E48-B0C3-823F82C01B9D}"/>
            </c:ext>
          </c:extLst>
        </c:ser>
        <c:dLbls>
          <c:dLblPos val="outEnd"/>
          <c:showLegendKey val="0"/>
          <c:showVal val="1"/>
          <c:showCatName val="0"/>
          <c:showSerName val="0"/>
          <c:showPercent val="0"/>
          <c:showBubbleSize val="0"/>
        </c:dLbls>
        <c:gapWidth val="219"/>
        <c:overlap val="-27"/>
        <c:axId val="2056223952"/>
        <c:axId val="2021511904"/>
      </c:barChart>
      <c:catAx>
        <c:axId val="20562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1904"/>
        <c:crosses val="autoZero"/>
        <c:auto val="1"/>
        <c:lblAlgn val="ctr"/>
        <c:lblOffset val="100"/>
        <c:noMultiLvlLbl val="0"/>
      </c:catAx>
      <c:valAx>
        <c:axId val="2021511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2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Subcounties'!$D$189</c:f>
              <c:strCache>
                <c:ptCount val="1"/>
                <c:pt idx="0">
                  <c:v>Erving town, Franklin County, Massachusetts</c:v>
                </c:pt>
              </c:strCache>
            </c:strRef>
          </c:tx>
          <c:spPr>
            <a:solidFill>
              <a:schemeClr val="accent1"/>
            </a:solidFill>
            <a:ln>
              <a:noFill/>
            </a:ln>
            <a:effectLst/>
          </c:spPr>
          <c:invertIfNegative val="0"/>
          <c:dLbls>
            <c:dLbl>
              <c:idx val="0"/>
              <c:tx>
                <c:rich>
                  <a:bodyPr/>
                  <a:lstStyle/>
                  <a:p>
                    <a:fld id="{EBEBE53B-52AE-FE4C-9C87-301FA02A598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AF8-0449-8AEE-BCA8740DB127}"/>
                </c:ext>
              </c:extLst>
            </c:dLbl>
            <c:dLbl>
              <c:idx val="1"/>
              <c:tx>
                <c:rich>
                  <a:bodyPr/>
                  <a:lstStyle/>
                  <a:p>
                    <a:fld id="{2353D144-B3AB-0248-BF03-33FE1D40A9F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AF8-0449-8AEE-BCA8740DB127}"/>
                </c:ext>
              </c:extLst>
            </c:dLbl>
            <c:dLbl>
              <c:idx val="2"/>
              <c:tx>
                <c:rich>
                  <a:bodyPr/>
                  <a:lstStyle/>
                  <a:p>
                    <a:fld id="{77E212B0-FDCB-2741-A694-BBF6B849F4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AF8-0449-8AEE-BCA8740DB127}"/>
                </c:ext>
              </c:extLst>
            </c:dLbl>
            <c:dLbl>
              <c:idx val="3"/>
              <c:tx>
                <c:rich>
                  <a:bodyPr/>
                  <a:lstStyle/>
                  <a:p>
                    <a:fld id="{5AEE3EAC-F18B-8F4E-A7A9-56238E00765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AF8-0449-8AEE-BCA8740DB127}"/>
                </c:ext>
              </c:extLst>
            </c:dLbl>
            <c:dLbl>
              <c:idx val="4"/>
              <c:tx>
                <c:rich>
                  <a:bodyPr/>
                  <a:lstStyle/>
                  <a:p>
                    <a:fld id="{5666EBE5-38AF-AC4B-A4A8-BD5EB31E15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AF8-0449-8AEE-BCA8740DB127}"/>
                </c:ext>
              </c:extLst>
            </c:dLbl>
            <c:dLbl>
              <c:idx val="5"/>
              <c:tx>
                <c:rich>
                  <a:bodyPr/>
                  <a:lstStyle/>
                  <a:p>
                    <a:fld id="{18B2B68D-C300-7A45-BF7C-30155D8CC8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AF8-0449-8AEE-BCA8740DB127}"/>
                </c:ext>
              </c:extLst>
            </c:dLbl>
            <c:dLbl>
              <c:idx val="6"/>
              <c:tx>
                <c:rich>
                  <a:bodyPr/>
                  <a:lstStyle/>
                  <a:p>
                    <a:fld id="{6ADFD56C-619C-FB4C-96E0-1FD4103E03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AF8-0449-8AEE-BCA8740DB127}"/>
                </c:ext>
              </c:extLst>
            </c:dLbl>
            <c:dLbl>
              <c:idx val="7"/>
              <c:tx>
                <c:rich>
                  <a:bodyPr/>
                  <a:lstStyle/>
                  <a:p>
                    <a:fld id="{ED4FF449-8CE4-5A4C-91DE-048B934ECB2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AF8-0449-8AEE-BCA8740DB127}"/>
                </c:ext>
              </c:extLst>
            </c:dLbl>
            <c:dLbl>
              <c:idx val="8"/>
              <c:tx>
                <c:rich>
                  <a:bodyPr/>
                  <a:lstStyle/>
                  <a:p>
                    <a:fld id="{84D47876-0029-CB49-A2FC-1FAB9C6F0CD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AF8-0449-8AEE-BCA8740DB127}"/>
                </c:ext>
              </c:extLst>
            </c:dLbl>
            <c:dLbl>
              <c:idx val="9"/>
              <c:tx>
                <c:rich>
                  <a:bodyPr/>
                  <a:lstStyle/>
                  <a:p>
                    <a:fld id="{F6E00CA3-270B-B14F-A122-E2CA2B1A2A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AF8-0449-8AEE-BCA8740DB127}"/>
                </c:ext>
              </c:extLst>
            </c:dLbl>
            <c:dLbl>
              <c:idx val="10"/>
              <c:tx>
                <c:rich>
                  <a:bodyPr/>
                  <a:lstStyle/>
                  <a:p>
                    <a:fld id="{8DC6462C-96C5-7D49-8EC3-01DCFFAF8B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AF8-0449-8AEE-BCA8740DB127}"/>
                </c:ext>
              </c:extLst>
            </c:dLbl>
            <c:dLbl>
              <c:idx val="11"/>
              <c:tx>
                <c:rich>
                  <a:bodyPr/>
                  <a:lstStyle/>
                  <a:p>
                    <a:fld id="{CA164732-D3EE-564E-A127-E98A0D7A66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AF8-0449-8AEE-BCA8740DB127}"/>
                </c:ext>
              </c:extLst>
            </c:dLbl>
            <c:dLbl>
              <c:idx val="12"/>
              <c:tx>
                <c:rich>
                  <a:bodyPr/>
                  <a:lstStyle/>
                  <a:p>
                    <a:fld id="{411209F9-8E2F-3940-8F62-233A0DDBFDE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AF8-0449-8AEE-BCA8740DB127}"/>
                </c:ext>
              </c:extLst>
            </c:dLbl>
            <c:dLbl>
              <c:idx val="13"/>
              <c:tx>
                <c:rich>
                  <a:bodyPr/>
                  <a:lstStyle/>
                  <a:p>
                    <a:fld id="{78B667FA-8949-E443-A8FE-FC00FF455FC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AF8-0449-8AEE-BCA8740DB1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Subcounties'!$D$190:$D$203</c:f>
              <c:numCache>
                <c:formatCode>0%</c:formatCode>
                <c:ptCount val="14"/>
                <c:pt idx="0">
                  <c:v>0</c:v>
                </c:pt>
                <c:pt idx="1">
                  <c:v>0</c:v>
                </c:pt>
                <c:pt idx="2">
                  <c:v>0</c:v>
                </c:pt>
                <c:pt idx="3">
                  <c:v>0</c:v>
                </c:pt>
                <c:pt idx="4">
                  <c:v>0</c:v>
                </c:pt>
                <c:pt idx="5">
                  <c:v>0</c:v>
                </c:pt>
                <c:pt idx="6">
                  <c:v>0</c:v>
                </c:pt>
                <c:pt idx="7">
                  <c:v>1</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Subcounties'!$D$206:$D$219</c15:f>
                <c15:dlblRangeCache>
                  <c:ptCount val="14"/>
                  <c:pt idx="7">
                    <c:v>100% (4)</c:v>
                  </c:pt>
                </c15:dlblRangeCache>
              </c15:datalabelsRange>
            </c:ext>
            <c:ext xmlns:c16="http://schemas.microsoft.com/office/drawing/2014/chart" uri="{C3380CC4-5D6E-409C-BE32-E72D297353CC}">
              <c16:uniqueId val="{00000000-9AF8-0449-8AEE-BCA8740DB127}"/>
            </c:ext>
          </c:extLst>
        </c:ser>
        <c:dLbls>
          <c:dLblPos val="outEnd"/>
          <c:showLegendKey val="0"/>
          <c:showVal val="1"/>
          <c:showCatName val="0"/>
          <c:showSerName val="0"/>
          <c:showPercent val="0"/>
          <c:showBubbleSize val="0"/>
        </c:dLbls>
        <c:gapWidth val="219"/>
        <c:overlap val="-27"/>
        <c:axId val="9395151"/>
        <c:axId val="8494687"/>
      </c:barChart>
      <c:catAx>
        <c:axId val="939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687"/>
        <c:crosses val="autoZero"/>
        <c:auto val="1"/>
        <c:lblAlgn val="ctr"/>
        <c:lblOffset val="100"/>
        <c:noMultiLvlLbl val="0"/>
      </c:catAx>
      <c:valAx>
        <c:axId val="849468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15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Subcounties'!$E$189</c:f>
              <c:strCache>
                <c:ptCount val="1"/>
                <c:pt idx="0">
                  <c:v>Greenfield city, Franklin County, Massachusetts</c:v>
                </c:pt>
              </c:strCache>
            </c:strRef>
          </c:tx>
          <c:spPr>
            <a:solidFill>
              <a:schemeClr val="accent1"/>
            </a:solidFill>
            <a:ln>
              <a:noFill/>
            </a:ln>
            <a:effectLst/>
          </c:spPr>
          <c:invertIfNegative val="0"/>
          <c:dLbls>
            <c:dLbl>
              <c:idx val="0"/>
              <c:tx>
                <c:rich>
                  <a:bodyPr/>
                  <a:lstStyle/>
                  <a:p>
                    <a:fld id="{287F95F5-B5E8-0346-9DCE-718E1ADF853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A7-BB4C-81C4-7D0E36C616B1}"/>
                </c:ext>
              </c:extLst>
            </c:dLbl>
            <c:dLbl>
              <c:idx val="1"/>
              <c:tx>
                <c:rich>
                  <a:bodyPr/>
                  <a:lstStyle/>
                  <a:p>
                    <a:fld id="{62B08FEE-0017-E84C-84E1-02A0A01228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A7-BB4C-81C4-7D0E36C616B1}"/>
                </c:ext>
              </c:extLst>
            </c:dLbl>
            <c:dLbl>
              <c:idx val="2"/>
              <c:tx>
                <c:rich>
                  <a:bodyPr/>
                  <a:lstStyle/>
                  <a:p>
                    <a:fld id="{D811BE81-28AD-DD40-B315-5AE3ACB4499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A7-BB4C-81C4-7D0E36C616B1}"/>
                </c:ext>
              </c:extLst>
            </c:dLbl>
            <c:dLbl>
              <c:idx val="3"/>
              <c:tx>
                <c:rich>
                  <a:bodyPr/>
                  <a:lstStyle/>
                  <a:p>
                    <a:fld id="{3D0028AC-CB98-4844-966E-AB58135E09F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A7-BB4C-81C4-7D0E36C616B1}"/>
                </c:ext>
              </c:extLst>
            </c:dLbl>
            <c:dLbl>
              <c:idx val="4"/>
              <c:tx>
                <c:rich>
                  <a:bodyPr/>
                  <a:lstStyle/>
                  <a:p>
                    <a:fld id="{26C41E9D-8CFE-7342-BB8E-E82D65DCD7D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A7-BB4C-81C4-7D0E36C616B1}"/>
                </c:ext>
              </c:extLst>
            </c:dLbl>
            <c:dLbl>
              <c:idx val="5"/>
              <c:tx>
                <c:rich>
                  <a:bodyPr/>
                  <a:lstStyle/>
                  <a:p>
                    <a:fld id="{D6F357F9-4665-6141-BF16-04CB81D0F4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6A7-BB4C-81C4-7D0E36C616B1}"/>
                </c:ext>
              </c:extLst>
            </c:dLbl>
            <c:dLbl>
              <c:idx val="6"/>
              <c:tx>
                <c:rich>
                  <a:bodyPr/>
                  <a:lstStyle/>
                  <a:p>
                    <a:fld id="{739DDC99-26BD-ED41-8160-DABC3C550B0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6A7-BB4C-81C4-7D0E36C616B1}"/>
                </c:ext>
              </c:extLst>
            </c:dLbl>
            <c:dLbl>
              <c:idx val="7"/>
              <c:tx>
                <c:rich>
                  <a:bodyPr/>
                  <a:lstStyle/>
                  <a:p>
                    <a:fld id="{830B579F-F416-764C-8710-0CB75933D92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6A7-BB4C-81C4-7D0E36C616B1}"/>
                </c:ext>
              </c:extLst>
            </c:dLbl>
            <c:dLbl>
              <c:idx val="8"/>
              <c:tx>
                <c:rich>
                  <a:bodyPr/>
                  <a:lstStyle/>
                  <a:p>
                    <a:fld id="{826440FD-FE07-934C-BF9F-19863FEEA0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6A7-BB4C-81C4-7D0E36C616B1}"/>
                </c:ext>
              </c:extLst>
            </c:dLbl>
            <c:dLbl>
              <c:idx val="9"/>
              <c:tx>
                <c:rich>
                  <a:bodyPr/>
                  <a:lstStyle/>
                  <a:p>
                    <a:fld id="{AABE7181-67CA-A44A-8487-55ED79B6CC9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6A7-BB4C-81C4-7D0E36C616B1}"/>
                </c:ext>
              </c:extLst>
            </c:dLbl>
            <c:dLbl>
              <c:idx val="10"/>
              <c:tx>
                <c:rich>
                  <a:bodyPr/>
                  <a:lstStyle/>
                  <a:p>
                    <a:fld id="{C34A9747-5F34-7842-B7E9-D58055EE57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6A7-BB4C-81C4-7D0E36C616B1}"/>
                </c:ext>
              </c:extLst>
            </c:dLbl>
            <c:dLbl>
              <c:idx val="11"/>
              <c:tx>
                <c:rich>
                  <a:bodyPr/>
                  <a:lstStyle/>
                  <a:p>
                    <a:fld id="{1553FA1E-AC1D-CE44-AEE3-1649B88FBEF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6A7-BB4C-81C4-7D0E36C616B1}"/>
                </c:ext>
              </c:extLst>
            </c:dLbl>
            <c:dLbl>
              <c:idx val="12"/>
              <c:tx>
                <c:rich>
                  <a:bodyPr/>
                  <a:lstStyle/>
                  <a:p>
                    <a:fld id="{2E9729EC-81DF-B94D-8DA4-EFA4859CDD1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6A7-BB4C-81C4-7D0E36C616B1}"/>
                </c:ext>
              </c:extLst>
            </c:dLbl>
            <c:dLbl>
              <c:idx val="13"/>
              <c:tx>
                <c:rich>
                  <a:bodyPr/>
                  <a:lstStyle/>
                  <a:p>
                    <a:fld id="{2195FBEA-CE29-EB46-B4EE-8A1192F71F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6A7-BB4C-81C4-7D0E36C616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Subcounties'!$E$190:$E$203</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Subcounties'!$E$206:$E$219</c15:f>
                <c15:dlblRangeCache>
                  <c:ptCount val="14"/>
                  <c:pt idx="5">
                    <c:v>100% (18)</c:v>
                  </c:pt>
                </c15:dlblRangeCache>
              </c15:datalabelsRange>
            </c:ext>
            <c:ext xmlns:c16="http://schemas.microsoft.com/office/drawing/2014/chart" uri="{C3380CC4-5D6E-409C-BE32-E72D297353CC}">
              <c16:uniqueId val="{00000000-26A7-BB4C-81C4-7D0E36C616B1}"/>
            </c:ext>
          </c:extLst>
        </c:ser>
        <c:dLbls>
          <c:dLblPos val="outEnd"/>
          <c:showLegendKey val="0"/>
          <c:showVal val="1"/>
          <c:showCatName val="0"/>
          <c:showSerName val="0"/>
          <c:showPercent val="0"/>
          <c:showBubbleSize val="0"/>
        </c:dLbls>
        <c:gapWidth val="219"/>
        <c:overlap val="-27"/>
        <c:axId val="31596255"/>
        <c:axId val="31592511"/>
      </c:barChart>
      <c:catAx>
        <c:axId val="3159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2511"/>
        <c:crosses val="autoZero"/>
        <c:auto val="1"/>
        <c:lblAlgn val="ctr"/>
        <c:lblOffset val="100"/>
        <c:noMultiLvlLbl val="0"/>
      </c:catAx>
      <c:valAx>
        <c:axId val="315925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625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Data!$C$172</c:f>
              <c:strCache>
                <c:ptCount val="1"/>
                <c:pt idx="0">
                  <c:v>Franklin County, Massachusetts</c:v>
                </c:pt>
              </c:strCache>
            </c:strRef>
          </c:tx>
          <c:spPr>
            <a:solidFill>
              <a:schemeClr val="accent1"/>
            </a:solidFill>
            <a:ln>
              <a:noFill/>
            </a:ln>
            <a:effectLst/>
          </c:spPr>
          <c:invertIfNegative val="0"/>
          <c:dLbls>
            <c:dLbl>
              <c:idx val="0"/>
              <c:tx>
                <c:rich>
                  <a:bodyPr/>
                  <a:lstStyle/>
                  <a:p>
                    <a:fld id="{7ED40421-68BC-FA4A-AC23-AD3501F9047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3BA-EE42-BA3E-A829E90AEDD0}"/>
                </c:ext>
              </c:extLst>
            </c:dLbl>
            <c:dLbl>
              <c:idx val="1"/>
              <c:tx>
                <c:rich>
                  <a:bodyPr/>
                  <a:lstStyle/>
                  <a:p>
                    <a:fld id="{A040B765-19E0-D746-9821-4F39D423CD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3BA-EE42-BA3E-A829E90AEDD0}"/>
                </c:ext>
              </c:extLst>
            </c:dLbl>
            <c:dLbl>
              <c:idx val="2"/>
              <c:tx>
                <c:rich>
                  <a:bodyPr/>
                  <a:lstStyle/>
                  <a:p>
                    <a:fld id="{14D80982-3E43-B94F-94D8-B05456C7095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3BA-EE42-BA3E-A829E90AEDD0}"/>
                </c:ext>
              </c:extLst>
            </c:dLbl>
            <c:dLbl>
              <c:idx val="3"/>
              <c:tx>
                <c:rich>
                  <a:bodyPr/>
                  <a:lstStyle/>
                  <a:p>
                    <a:fld id="{CFC6E558-EA0F-824A-B705-011BBA38A55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3BA-EE42-BA3E-A829E90AEDD0}"/>
                </c:ext>
              </c:extLst>
            </c:dLbl>
            <c:dLbl>
              <c:idx val="4"/>
              <c:tx>
                <c:rich>
                  <a:bodyPr/>
                  <a:lstStyle/>
                  <a:p>
                    <a:fld id="{97A92C8D-5D89-B34C-984A-ACA026AF63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3BA-EE42-BA3E-A829E90AEDD0}"/>
                </c:ext>
              </c:extLst>
            </c:dLbl>
            <c:dLbl>
              <c:idx val="5"/>
              <c:tx>
                <c:rich>
                  <a:bodyPr/>
                  <a:lstStyle/>
                  <a:p>
                    <a:fld id="{64D73A81-146D-B64C-9284-5337D9E2EA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3BA-EE42-BA3E-A829E90AEDD0}"/>
                </c:ext>
              </c:extLst>
            </c:dLbl>
            <c:dLbl>
              <c:idx val="6"/>
              <c:tx>
                <c:rich>
                  <a:bodyPr/>
                  <a:lstStyle/>
                  <a:p>
                    <a:fld id="{AC89DD0F-16A3-7E48-AAB9-A5E625E29B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3BA-EE42-BA3E-A829E90AEDD0}"/>
                </c:ext>
              </c:extLst>
            </c:dLbl>
            <c:dLbl>
              <c:idx val="7"/>
              <c:tx>
                <c:rich>
                  <a:bodyPr/>
                  <a:lstStyle/>
                  <a:p>
                    <a:fld id="{2C685C1B-8166-4E4F-99F8-AE49364A3A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3BA-EE42-BA3E-A829E90AEDD0}"/>
                </c:ext>
              </c:extLst>
            </c:dLbl>
            <c:dLbl>
              <c:idx val="8"/>
              <c:tx>
                <c:rich>
                  <a:bodyPr/>
                  <a:lstStyle/>
                  <a:p>
                    <a:fld id="{A17CCD49-CC65-7848-8F76-F717D984E3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3BA-EE42-BA3E-A829E90AEDD0}"/>
                </c:ext>
              </c:extLst>
            </c:dLbl>
            <c:dLbl>
              <c:idx val="9"/>
              <c:tx>
                <c:rich>
                  <a:bodyPr/>
                  <a:lstStyle/>
                  <a:p>
                    <a:fld id="{841A201E-875A-644D-AB7E-A6FA4ACC3D9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3BA-EE42-BA3E-A829E90AEDD0}"/>
                </c:ext>
              </c:extLst>
            </c:dLbl>
            <c:dLbl>
              <c:idx val="10"/>
              <c:tx>
                <c:rich>
                  <a:bodyPr/>
                  <a:lstStyle/>
                  <a:p>
                    <a:fld id="{A09A0DA9-8399-A645-A462-676C29CD1F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3BA-EE42-BA3E-A829E90AEDD0}"/>
                </c:ext>
              </c:extLst>
            </c:dLbl>
            <c:dLbl>
              <c:idx val="11"/>
              <c:tx>
                <c:rich>
                  <a:bodyPr/>
                  <a:lstStyle/>
                  <a:p>
                    <a:fld id="{891FD8EB-6537-FA4C-BC8F-7B48B19E46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3BA-EE42-BA3E-A829E90AEDD0}"/>
                </c:ext>
              </c:extLst>
            </c:dLbl>
            <c:dLbl>
              <c:idx val="12"/>
              <c:tx>
                <c:rich>
                  <a:bodyPr/>
                  <a:lstStyle/>
                  <a:p>
                    <a:fld id="{9E72D748-42FF-C64F-92AF-2E7EC268C9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3BA-EE42-BA3E-A829E90AEDD0}"/>
                </c:ext>
              </c:extLst>
            </c:dLbl>
            <c:dLbl>
              <c:idx val="13"/>
              <c:tx>
                <c:rich>
                  <a:bodyPr/>
                  <a:lstStyle/>
                  <a:p>
                    <a:fld id="{9B60F98C-4C29-084E-8AE4-0AA6DDE4DF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3BA-EE42-BA3E-A829E90AED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Data!$A$173:$A$186</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Data!$C$173:$C$186</c:f>
              <c:numCache>
                <c:formatCode>0%</c:formatCode>
                <c:ptCount val="14"/>
                <c:pt idx="0">
                  <c:v>0</c:v>
                </c:pt>
                <c:pt idx="1">
                  <c:v>8.8495575221238937E-3</c:v>
                </c:pt>
                <c:pt idx="2">
                  <c:v>0</c:v>
                </c:pt>
                <c:pt idx="3">
                  <c:v>0.48672566371681414</c:v>
                </c:pt>
                <c:pt idx="4">
                  <c:v>0</c:v>
                </c:pt>
                <c:pt idx="5">
                  <c:v>0.22123893805309736</c:v>
                </c:pt>
                <c:pt idx="6">
                  <c:v>0</c:v>
                </c:pt>
                <c:pt idx="7">
                  <c:v>0.10619469026548672</c:v>
                </c:pt>
                <c:pt idx="8">
                  <c:v>0.15044247787610621</c:v>
                </c:pt>
                <c:pt idx="9">
                  <c:v>2.6548672566371681E-2</c:v>
                </c:pt>
                <c:pt idx="10">
                  <c:v>0</c:v>
                </c:pt>
                <c:pt idx="11">
                  <c:v>0</c:v>
                </c:pt>
                <c:pt idx="12">
                  <c:v>0</c:v>
                </c:pt>
                <c:pt idx="13">
                  <c:v>0</c:v>
                </c:pt>
              </c:numCache>
            </c:numRef>
          </c:val>
          <c:extLst>
            <c:ext xmlns:c15="http://schemas.microsoft.com/office/drawing/2012/chart" uri="{02D57815-91ED-43cb-92C2-25804820EDAC}">
              <c15:datalabelsRange>
                <c15:f>Data!$C$190:$C$203</c15:f>
                <c15:dlblRangeCache>
                  <c:ptCount val="14"/>
                  <c:pt idx="1">
                    <c:v>1% (1)</c:v>
                  </c:pt>
                  <c:pt idx="3">
                    <c:v>49% (55)</c:v>
                  </c:pt>
                  <c:pt idx="5">
                    <c:v>22% (25)</c:v>
                  </c:pt>
                  <c:pt idx="7">
                    <c:v>11% (12)</c:v>
                  </c:pt>
                  <c:pt idx="8">
                    <c:v>15% (17)</c:v>
                  </c:pt>
                  <c:pt idx="9">
                    <c:v>3% (3)</c:v>
                  </c:pt>
                </c15:dlblRangeCache>
              </c15:datalabelsRange>
            </c:ext>
            <c:ext xmlns:c16="http://schemas.microsoft.com/office/drawing/2014/chart" uri="{C3380CC4-5D6E-409C-BE32-E72D297353CC}">
              <c16:uniqueId val="{00000000-43BA-EE42-BA3E-A829E90AEDD0}"/>
            </c:ext>
          </c:extLst>
        </c:ser>
        <c:dLbls>
          <c:dLblPos val="outEnd"/>
          <c:showLegendKey val="0"/>
          <c:showVal val="1"/>
          <c:showCatName val="0"/>
          <c:showSerName val="0"/>
          <c:showPercent val="0"/>
          <c:showBubbleSize val="0"/>
        </c:dLbls>
        <c:gapWidth val="219"/>
        <c:overlap val="-27"/>
        <c:axId val="50696479"/>
        <c:axId val="55042079"/>
      </c:barChart>
      <c:catAx>
        <c:axId val="5069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2079"/>
        <c:crosses val="autoZero"/>
        <c:auto val="1"/>
        <c:lblAlgn val="ctr"/>
        <c:lblOffset val="100"/>
        <c:noMultiLvlLbl val="0"/>
      </c:catAx>
      <c:valAx>
        <c:axId val="55042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Subcounties'!$F$189</c:f>
              <c:strCache>
                <c:ptCount val="1"/>
                <c:pt idx="0">
                  <c:v>Leverett town, Franklin County, Massachusetts</c:v>
                </c:pt>
              </c:strCache>
            </c:strRef>
          </c:tx>
          <c:spPr>
            <a:solidFill>
              <a:schemeClr val="accent1"/>
            </a:solidFill>
            <a:ln>
              <a:noFill/>
            </a:ln>
            <a:effectLst/>
          </c:spPr>
          <c:invertIfNegative val="0"/>
          <c:dLbls>
            <c:dLbl>
              <c:idx val="0"/>
              <c:tx>
                <c:rich>
                  <a:bodyPr/>
                  <a:lstStyle/>
                  <a:p>
                    <a:fld id="{A65AAF5D-2EA5-FA45-B2D4-F3F3BB5233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F22-8047-84A0-941ED59FD6C8}"/>
                </c:ext>
              </c:extLst>
            </c:dLbl>
            <c:dLbl>
              <c:idx val="1"/>
              <c:tx>
                <c:rich>
                  <a:bodyPr/>
                  <a:lstStyle/>
                  <a:p>
                    <a:fld id="{F48B2F68-8A58-F049-AFD3-1370DFD38A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F22-8047-84A0-941ED59FD6C8}"/>
                </c:ext>
              </c:extLst>
            </c:dLbl>
            <c:dLbl>
              <c:idx val="2"/>
              <c:tx>
                <c:rich>
                  <a:bodyPr/>
                  <a:lstStyle/>
                  <a:p>
                    <a:fld id="{2780DF07-9A76-9B45-BD76-995E54ED48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F22-8047-84A0-941ED59FD6C8}"/>
                </c:ext>
              </c:extLst>
            </c:dLbl>
            <c:dLbl>
              <c:idx val="3"/>
              <c:tx>
                <c:rich>
                  <a:bodyPr/>
                  <a:lstStyle/>
                  <a:p>
                    <a:fld id="{31FCBC86-55E6-044C-B4F1-8965A8EBE7C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22-8047-84A0-941ED59FD6C8}"/>
                </c:ext>
              </c:extLst>
            </c:dLbl>
            <c:dLbl>
              <c:idx val="4"/>
              <c:tx>
                <c:rich>
                  <a:bodyPr/>
                  <a:lstStyle/>
                  <a:p>
                    <a:fld id="{80F5CA8C-54DA-7C48-ACB3-E4C33E99A6D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22-8047-84A0-941ED59FD6C8}"/>
                </c:ext>
              </c:extLst>
            </c:dLbl>
            <c:dLbl>
              <c:idx val="5"/>
              <c:tx>
                <c:rich>
                  <a:bodyPr/>
                  <a:lstStyle/>
                  <a:p>
                    <a:fld id="{5D10AAC0-C547-1146-A41F-8239C0B458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22-8047-84A0-941ED59FD6C8}"/>
                </c:ext>
              </c:extLst>
            </c:dLbl>
            <c:dLbl>
              <c:idx val="6"/>
              <c:tx>
                <c:rich>
                  <a:bodyPr/>
                  <a:lstStyle/>
                  <a:p>
                    <a:fld id="{73A8C3D1-C604-B04A-84D6-B5B4AD29020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22-8047-84A0-941ED59FD6C8}"/>
                </c:ext>
              </c:extLst>
            </c:dLbl>
            <c:dLbl>
              <c:idx val="7"/>
              <c:tx>
                <c:rich>
                  <a:bodyPr/>
                  <a:lstStyle/>
                  <a:p>
                    <a:fld id="{F642F689-9931-094D-BF7A-4764D9F8FBF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22-8047-84A0-941ED59FD6C8}"/>
                </c:ext>
              </c:extLst>
            </c:dLbl>
            <c:dLbl>
              <c:idx val="8"/>
              <c:tx>
                <c:rich>
                  <a:bodyPr/>
                  <a:lstStyle/>
                  <a:p>
                    <a:fld id="{54F73E13-BD24-7A44-885E-3A01642FCD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22-8047-84A0-941ED59FD6C8}"/>
                </c:ext>
              </c:extLst>
            </c:dLbl>
            <c:dLbl>
              <c:idx val="9"/>
              <c:tx>
                <c:rich>
                  <a:bodyPr/>
                  <a:lstStyle/>
                  <a:p>
                    <a:fld id="{BED3E9CD-5909-B948-ADEF-B8D98679A0D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22-8047-84A0-941ED59FD6C8}"/>
                </c:ext>
              </c:extLst>
            </c:dLbl>
            <c:dLbl>
              <c:idx val="10"/>
              <c:tx>
                <c:rich>
                  <a:bodyPr/>
                  <a:lstStyle/>
                  <a:p>
                    <a:fld id="{6C49A384-3DBA-8D45-B747-53AC4C35B6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22-8047-84A0-941ED59FD6C8}"/>
                </c:ext>
              </c:extLst>
            </c:dLbl>
            <c:dLbl>
              <c:idx val="11"/>
              <c:tx>
                <c:rich>
                  <a:bodyPr/>
                  <a:lstStyle/>
                  <a:p>
                    <a:fld id="{AFF0067B-68A2-EC4B-A36B-4922BBCF74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F22-8047-84A0-941ED59FD6C8}"/>
                </c:ext>
              </c:extLst>
            </c:dLbl>
            <c:dLbl>
              <c:idx val="12"/>
              <c:tx>
                <c:rich>
                  <a:bodyPr/>
                  <a:lstStyle/>
                  <a:p>
                    <a:fld id="{33893C8C-08A3-834F-8E68-4FF2DB7159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F22-8047-84A0-941ED59FD6C8}"/>
                </c:ext>
              </c:extLst>
            </c:dLbl>
            <c:dLbl>
              <c:idx val="13"/>
              <c:tx>
                <c:rich>
                  <a:bodyPr/>
                  <a:lstStyle/>
                  <a:p>
                    <a:fld id="{89D37EFC-F55E-2448-B195-8045511E8C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F22-8047-84A0-941ED59FD6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Subcounties'!$F$190:$F$203</c:f>
              <c:numCache>
                <c:formatCode>0%</c:formatCode>
                <c:ptCount val="14"/>
                <c:pt idx="0">
                  <c:v>0</c:v>
                </c:pt>
                <c:pt idx="1">
                  <c:v>0</c:v>
                </c:pt>
                <c:pt idx="2">
                  <c:v>0</c:v>
                </c:pt>
                <c:pt idx="3">
                  <c:v>0.47619047619047616</c:v>
                </c:pt>
                <c:pt idx="4">
                  <c:v>0</c:v>
                </c:pt>
                <c:pt idx="5">
                  <c:v>0</c:v>
                </c:pt>
                <c:pt idx="6">
                  <c:v>0</c:v>
                </c:pt>
                <c:pt idx="7">
                  <c:v>0.38095238095238093</c:v>
                </c:pt>
                <c:pt idx="8">
                  <c:v>0</c:v>
                </c:pt>
                <c:pt idx="9">
                  <c:v>0.14285714285714285</c:v>
                </c:pt>
                <c:pt idx="10">
                  <c:v>0</c:v>
                </c:pt>
                <c:pt idx="11">
                  <c:v>0</c:v>
                </c:pt>
                <c:pt idx="12">
                  <c:v>0</c:v>
                </c:pt>
                <c:pt idx="13">
                  <c:v>0</c:v>
                </c:pt>
              </c:numCache>
            </c:numRef>
          </c:val>
          <c:extLst>
            <c:ext xmlns:c15="http://schemas.microsoft.com/office/drawing/2012/chart" uri="{02D57815-91ED-43cb-92C2-25804820EDAC}">
              <c15:datalabelsRange>
                <c15:f>'Franklin Subcounties'!$F$206:$F$219</c15:f>
                <c15:dlblRangeCache>
                  <c:ptCount val="14"/>
                  <c:pt idx="3">
                    <c:v>48% (10)</c:v>
                  </c:pt>
                  <c:pt idx="7">
                    <c:v>38% (8)</c:v>
                  </c:pt>
                  <c:pt idx="9">
                    <c:v>14% (3)</c:v>
                  </c:pt>
                </c15:dlblRangeCache>
              </c15:datalabelsRange>
            </c:ext>
            <c:ext xmlns:c16="http://schemas.microsoft.com/office/drawing/2014/chart" uri="{C3380CC4-5D6E-409C-BE32-E72D297353CC}">
              <c16:uniqueId val="{00000000-EF22-8047-84A0-941ED59FD6C8}"/>
            </c:ext>
          </c:extLst>
        </c:ser>
        <c:dLbls>
          <c:dLblPos val="outEnd"/>
          <c:showLegendKey val="0"/>
          <c:showVal val="1"/>
          <c:showCatName val="0"/>
          <c:showSerName val="0"/>
          <c:showPercent val="0"/>
          <c:showBubbleSize val="0"/>
        </c:dLbls>
        <c:gapWidth val="219"/>
        <c:overlap val="-27"/>
        <c:axId val="146658575"/>
        <c:axId val="2027074016"/>
      </c:barChart>
      <c:catAx>
        <c:axId val="14665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74016"/>
        <c:crosses val="autoZero"/>
        <c:auto val="1"/>
        <c:lblAlgn val="ctr"/>
        <c:lblOffset val="100"/>
        <c:noMultiLvlLbl val="0"/>
      </c:catAx>
      <c:valAx>
        <c:axId val="2027074016"/>
        <c:scaling>
          <c:orientation val="minMax"/>
          <c:max val="0.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Subcounties'!$G$189</c:f>
              <c:strCache>
                <c:ptCount val="1"/>
                <c:pt idx="0">
                  <c:v>Leyden town, Franklin County, Massachusetts</c:v>
                </c:pt>
              </c:strCache>
            </c:strRef>
          </c:tx>
          <c:spPr>
            <a:solidFill>
              <a:schemeClr val="accent1"/>
            </a:solidFill>
            <a:ln>
              <a:noFill/>
            </a:ln>
            <a:effectLst/>
          </c:spPr>
          <c:invertIfNegative val="0"/>
          <c:dLbls>
            <c:dLbl>
              <c:idx val="0"/>
              <c:tx>
                <c:rich>
                  <a:bodyPr/>
                  <a:lstStyle/>
                  <a:p>
                    <a:fld id="{77499824-AA9B-024B-B965-E64CB53AA91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A59-EF44-9241-62CD44DDF560}"/>
                </c:ext>
              </c:extLst>
            </c:dLbl>
            <c:dLbl>
              <c:idx val="1"/>
              <c:tx>
                <c:rich>
                  <a:bodyPr/>
                  <a:lstStyle/>
                  <a:p>
                    <a:fld id="{4352F9B9-C355-1A41-9537-E8B480F578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A59-EF44-9241-62CD44DDF560}"/>
                </c:ext>
              </c:extLst>
            </c:dLbl>
            <c:dLbl>
              <c:idx val="2"/>
              <c:tx>
                <c:rich>
                  <a:bodyPr/>
                  <a:lstStyle/>
                  <a:p>
                    <a:fld id="{B301A60F-9D3D-D34B-9622-BDAA7661A7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A59-EF44-9241-62CD44DDF560}"/>
                </c:ext>
              </c:extLst>
            </c:dLbl>
            <c:dLbl>
              <c:idx val="3"/>
              <c:tx>
                <c:rich>
                  <a:bodyPr/>
                  <a:lstStyle/>
                  <a:p>
                    <a:fld id="{C818561C-8EC4-1C49-AE4E-57C47020C9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A59-EF44-9241-62CD44DDF560}"/>
                </c:ext>
              </c:extLst>
            </c:dLbl>
            <c:dLbl>
              <c:idx val="4"/>
              <c:tx>
                <c:rich>
                  <a:bodyPr/>
                  <a:lstStyle/>
                  <a:p>
                    <a:fld id="{C8244D37-AB41-8946-B5B9-3BC2BAEC54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A59-EF44-9241-62CD44DDF560}"/>
                </c:ext>
              </c:extLst>
            </c:dLbl>
            <c:dLbl>
              <c:idx val="5"/>
              <c:tx>
                <c:rich>
                  <a:bodyPr/>
                  <a:lstStyle/>
                  <a:p>
                    <a:fld id="{42925AF2-E0DB-E84C-A7B4-40E9DF26A4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A59-EF44-9241-62CD44DDF560}"/>
                </c:ext>
              </c:extLst>
            </c:dLbl>
            <c:dLbl>
              <c:idx val="6"/>
              <c:tx>
                <c:rich>
                  <a:bodyPr/>
                  <a:lstStyle/>
                  <a:p>
                    <a:fld id="{3C59F701-B0B1-514D-81F1-424870BDF9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A59-EF44-9241-62CD44DDF560}"/>
                </c:ext>
              </c:extLst>
            </c:dLbl>
            <c:dLbl>
              <c:idx val="7"/>
              <c:tx>
                <c:rich>
                  <a:bodyPr/>
                  <a:lstStyle/>
                  <a:p>
                    <a:fld id="{576DAD6B-823C-CD40-9E51-DE50D900120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A59-EF44-9241-62CD44DDF560}"/>
                </c:ext>
              </c:extLst>
            </c:dLbl>
            <c:dLbl>
              <c:idx val="8"/>
              <c:tx>
                <c:rich>
                  <a:bodyPr/>
                  <a:lstStyle/>
                  <a:p>
                    <a:fld id="{9C190C86-13B4-F245-A5A8-7560B621ED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A59-EF44-9241-62CD44DDF560}"/>
                </c:ext>
              </c:extLst>
            </c:dLbl>
            <c:dLbl>
              <c:idx val="9"/>
              <c:tx>
                <c:rich>
                  <a:bodyPr/>
                  <a:lstStyle/>
                  <a:p>
                    <a:fld id="{F8A67778-7650-EE46-AABA-427F72B6AD4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A59-EF44-9241-62CD44DDF560}"/>
                </c:ext>
              </c:extLst>
            </c:dLbl>
            <c:dLbl>
              <c:idx val="10"/>
              <c:tx>
                <c:rich>
                  <a:bodyPr/>
                  <a:lstStyle/>
                  <a:p>
                    <a:fld id="{9540EB83-71CE-5B42-B4AD-D6F7E1AC93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A59-EF44-9241-62CD44DDF560}"/>
                </c:ext>
              </c:extLst>
            </c:dLbl>
            <c:dLbl>
              <c:idx val="11"/>
              <c:tx>
                <c:rich>
                  <a:bodyPr/>
                  <a:lstStyle/>
                  <a:p>
                    <a:fld id="{ACD29B55-A7DF-A341-8A7A-9345DFABA0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A59-EF44-9241-62CD44DDF560}"/>
                </c:ext>
              </c:extLst>
            </c:dLbl>
            <c:dLbl>
              <c:idx val="12"/>
              <c:tx>
                <c:rich>
                  <a:bodyPr/>
                  <a:lstStyle/>
                  <a:p>
                    <a:fld id="{7A089BCF-3B44-AB4E-A072-5E554AA381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A59-EF44-9241-62CD44DDF560}"/>
                </c:ext>
              </c:extLst>
            </c:dLbl>
            <c:dLbl>
              <c:idx val="13"/>
              <c:tx>
                <c:rich>
                  <a:bodyPr/>
                  <a:lstStyle/>
                  <a:p>
                    <a:fld id="{B92299C1-C5DB-594E-BBA5-11A20344C5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A59-EF44-9241-62CD44DDF5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Subcounties'!$G$190:$G$203</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Subcounties'!$G$206:$G$219</c15:f>
                <c15:dlblRangeCache>
                  <c:ptCount val="14"/>
                  <c:pt idx="5">
                    <c:v>100% (3)</c:v>
                  </c:pt>
                </c15:dlblRangeCache>
              </c15:datalabelsRange>
            </c:ext>
            <c:ext xmlns:c16="http://schemas.microsoft.com/office/drawing/2014/chart" uri="{C3380CC4-5D6E-409C-BE32-E72D297353CC}">
              <c16:uniqueId val="{00000000-DA59-EF44-9241-62CD44DDF560}"/>
            </c:ext>
          </c:extLst>
        </c:ser>
        <c:dLbls>
          <c:dLblPos val="outEnd"/>
          <c:showLegendKey val="0"/>
          <c:showVal val="1"/>
          <c:showCatName val="0"/>
          <c:showSerName val="0"/>
          <c:showPercent val="0"/>
          <c:showBubbleSize val="0"/>
        </c:dLbls>
        <c:gapWidth val="219"/>
        <c:overlap val="-27"/>
        <c:axId val="2023087648"/>
        <c:axId val="31187119"/>
      </c:barChart>
      <c:catAx>
        <c:axId val="202308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7119"/>
        <c:crosses val="autoZero"/>
        <c:auto val="1"/>
        <c:lblAlgn val="ctr"/>
        <c:lblOffset val="100"/>
        <c:noMultiLvlLbl val="0"/>
      </c:catAx>
      <c:valAx>
        <c:axId val="311871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876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Subcounties'!$H$189</c:f>
              <c:strCache>
                <c:ptCount val="1"/>
                <c:pt idx="0">
                  <c:v>Montague town, Franklin County, Massachusetts</c:v>
                </c:pt>
              </c:strCache>
            </c:strRef>
          </c:tx>
          <c:spPr>
            <a:solidFill>
              <a:schemeClr val="accent1"/>
            </a:solidFill>
            <a:ln>
              <a:noFill/>
            </a:ln>
            <a:effectLst/>
          </c:spPr>
          <c:invertIfNegative val="0"/>
          <c:dLbls>
            <c:dLbl>
              <c:idx val="0"/>
              <c:tx>
                <c:rich>
                  <a:bodyPr/>
                  <a:lstStyle/>
                  <a:p>
                    <a:fld id="{0FE84E52-9E72-634E-816C-8CC63ECE461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FC4-BA47-A089-8632B1285819}"/>
                </c:ext>
              </c:extLst>
            </c:dLbl>
            <c:dLbl>
              <c:idx val="1"/>
              <c:tx>
                <c:rich>
                  <a:bodyPr/>
                  <a:lstStyle/>
                  <a:p>
                    <a:fld id="{870C6235-7FB5-E349-8347-B44D82871FB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FC4-BA47-A089-8632B1285819}"/>
                </c:ext>
              </c:extLst>
            </c:dLbl>
            <c:dLbl>
              <c:idx val="2"/>
              <c:tx>
                <c:rich>
                  <a:bodyPr/>
                  <a:lstStyle/>
                  <a:p>
                    <a:fld id="{B0AEFC15-AACD-A24A-8435-F021FA2D72E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FC4-BA47-A089-8632B1285819}"/>
                </c:ext>
              </c:extLst>
            </c:dLbl>
            <c:dLbl>
              <c:idx val="3"/>
              <c:tx>
                <c:rich>
                  <a:bodyPr/>
                  <a:lstStyle/>
                  <a:p>
                    <a:fld id="{836B8C81-35D0-2846-BBD2-72E14A69040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FC4-BA47-A089-8632B1285819}"/>
                </c:ext>
              </c:extLst>
            </c:dLbl>
            <c:dLbl>
              <c:idx val="4"/>
              <c:tx>
                <c:rich>
                  <a:bodyPr/>
                  <a:lstStyle/>
                  <a:p>
                    <a:fld id="{BE90BF23-7173-284A-96FD-8510313760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FC4-BA47-A089-8632B1285819}"/>
                </c:ext>
              </c:extLst>
            </c:dLbl>
            <c:dLbl>
              <c:idx val="5"/>
              <c:tx>
                <c:rich>
                  <a:bodyPr/>
                  <a:lstStyle/>
                  <a:p>
                    <a:fld id="{A88DB593-E459-CB4E-B15E-5BBB607463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FC4-BA47-A089-8632B1285819}"/>
                </c:ext>
              </c:extLst>
            </c:dLbl>
            <c:dLbl>
              <c:idx val="6"/>
              <c:tx>
                <c:rich>
                  <a:bodyPr/>
                  <a:lstStyle/>
                  <a:p>
                    <a:fld id="{334CDB73-41B8-8F40-BEBA-6A30409C34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C4-BA47-A089-8632B1285819}"/>
                </c:ext>
              </c:extLst>
            </c:dLbl>
            <c:dLbl>
              <c:idx val="7"/>
              <c:tx>
                <c:rich>
                  <a:bodyPr/>
                  <a:lstStyle/>
                  <a:p>
                    <a:fld id="{8F550D8A-627D-0345-9E14-D8A3F9CB41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C4-BA47-A089-8632B1285819}"/>
                </c:ext>
              </c:extLst>
            </c:dLbl>
            <c:dLbl>
              <c:idx val="8"/>
              <c:tx>
                <c:rich>
                  <a:bodyPr/>
                  <a:lstStyle/>
                  <a:p>
                    <a:fld id="{5C0DCADA-0428-DD4F-B8DD-871461F924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C4-BA47-A089-8632B1285819}"/>
                </c:ext>
              </c:extLst>
            </c:dLbl>
            <c:dLbl>
              <c:idx val="9"/>
              <c:tx>
                <c:rich>
                  <a:bodyPr/>
                  <a:lstStyle/>
                  <a:p>
                    <a:fld id="{C64338C0-87E6-E74B-8D22-8D8E24E3D6A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C4-BA47-A089-8632B1285819}"/>
                </c:ext>
              </c:extLst>
            </c:dLbl>
            <c:dLbl>
              <c:idx val="10"/>
              <c:tx>
                <c:rich>
                  <a:bodyPr/>
                  <a:lstStyle/>
                  <a:p>
                    <a:fld id="{DC8C023B-76E5-5A4C-B985-2FF51C59768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C4-BA47-A089-8632B1285819}"/>
                </c:ext>
              </c:extLst>
            </c:dLbl>
            <c:dLbl>
              <c:idx val="11"/>
              <c:tx>
                <c:rich>
                  <a:bodyPr/>
                  <a:lstStyle/>
                  <a:p>
                    <a:fld id="{1CBC18F0-DC4F-C94C-87FB-86C7FF79D06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FC4-BA47-A089-8632B1285819}"/>
                </c:ext>
              </c:extLst>
            </c:dLbl>
            <c:dLbl>
              <c:idx val="12"/>
              <c:tx>
                <c:rich>
                  <a:bodyPr/>
                  <a:lstStyle/>
                  <a:p>
                    <a:fld id="{D90F4369-5DEC-DB41-85D4-2D8B8CDA37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FC4-BA47-A089-8632B1285819}"/>
                </c:ext>
              </c:extLst>
            </c:dLbl>
            <c:dLbl>
              <c:idx val="13"/>
              <c:tx>
                <c:rich>
                  <a:bodyPr/>
                  <a:lstStyle/>
                  <a:p>
                    <a:fld id="{5BD10EA1-E61D-8B40-882E-3574639019E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FC4-BA47-A089-8632B12858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Subcounties'!$H$190:$H$203</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Subcounties'!$H$206:$H$219</c15:f>
                <c15:dlblRangeCache>
                  <c:ptCount val="14"/>
                  <c:pt idx="3">
                    <c:v>100% (1)</c:v>
                  </c:pt>
                </c15:dlblRangeCache>
              </c15:datalabelsRange>
            </c:ext>
            <c:ext xmlns:c16="http://schemas.microsoft.com/office/drawing/2014/chart" uri="{C3380CC4-5D6E-409C-BE32-E72D297353CC}">
              <c16:uniqueId val="{00000000-7FC4-BA47-A089-8632B1285819}"/>
            </c:ext>
          </c:extLst>
        </c:ser>
        <c:dLbls>
          <c:dLblPos val="outEnd"/>
          <c:showLegendKey val="0"/>
          <c:showVal val="1"/>
          <c:showCatName val="0"/>
          <c:showSerName val="0"/>
          <c:showPercent val="0"/>
          <c:showBubbleSize val="0"/>
        </c:dLbls>
        <c:gapWidth val="219"/>
        <c:overlap val="-27"/>
        <c:axId val="53149535"/>
        <c:axId val="53151263"/>
      </c:barChart>
      <c:catAx>
        <c:axId val="5314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1263"/>
        <c:crosses val="autoZero"/>
        <c:auto val="1"/>
        <c:lblAlgn val="ctr"/>
        <c:lblOffset val="100"/>
        <c:noMultiLvlLbl val="0"/>
      </c:catAx>
      <c:valAx>
        <c:axId val="531512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53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Subcounties'!$I$189</c:f>
              <c:strCache>
                <c:ptCount val="1"/>
                <c:pt idx="0">
                  <c:v>New Salem town, Franklin County, Massachusetts</c:v>
                </c:pt>
              </c:strCache>
            </c:strRef>
          </c:tx>
          <c:spPr>
            <a:solidFill>
              <a:schemeClr val="accent1"/>
            </a:solidFill>
            <a:ln>
              <a:noFill/>
            </a:ln>
            <a:effectLst/>
          </c:spPr>
          <c:invertIfNegative val="0"/>
          <c:dLbls>
            <c:dLbl>
              <c:idx val="0"/>
              <c:tx>
                <c:rich>
                  <a:bodyPr/>
                  <a:lstStyle/>
                  <a:p>
                    <a:fld id="{AEBE0FB7-C463-1946-AC8E-75D7182A1F7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D4E-BD4D-87BD-E1CD7D000D78}"/>
                </c:ext>
              </c:extLst>
            </c:dLbl>
            <c:dLbl>
              <c:idx val="1"/>
              <c:tx>
                <c:rich>
                  <a:bodyPr/>
                  <a:lstStyle/>
                  <a:p>
                    <a:fld id="{119DA089-F632-3D41-AA75-202AD8EB810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D4E-BD4D-87BD-E1CD7D000D78}"/>
                </c:ext>
              </c:extLst>
            </c:dLbl>
            <c:dLbl>
              <c:idx val="2"/>
              <c:tx>
                <c:rich>
                  <a:bodyPr/>
                  <a:lstStyle/>
                  <a:p>
                    <a:fld id="{4F383B27-8652-6041-88C6-25084AA3A68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D4E-BD4D-87BD-E1CD7D000D78}"/>
                </c:ext>
              </c:extLst>
            </c:dLbl>
            <c:dLbl>
              <c:idx val="3"/>
              <c:tx>
                <c:rich>
                  <a:bodyPr/>
                  <a:lstStyle/>
                  <a:p>
                    <a:fld id="{99BB57E0-A117-F943-A411-DEE277AFE8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D4E-BD4D-87BD-E1CD7D000D78}"/>
                </c:ext>
              </c:extLst>
            </c:dLbl>
            <c:dLbl>
              <c:idx val="4"/>
              <c:tx>
                <c:rich>
                  <a:bodyPr/>
                  <a:lstStyle/>
                  <a:p>
                    <a:fld id="{47A4E30F-76BE-D044-BF86-D77F14AE70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D4E-BD4D-87BD-E1CD7D000D78}"/>
                </c:ext>
              </c:extLst>
            </c:dLbl>
            <c:dLbl>
              <c:idx val="5"/>
              <c:tx>
                <c:rich>
                  <a:bodyPr/>
                  <a:lstStyle/>
                  <a:p>
                    <a:fld id="{444D6C88-DD82-0E4C-96B9-E304CD55E4F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D4E-BD4D-87BD-E1CD7D000D78}"/>
                </c:ext>
              </c:extLst>
            </c:dLbl>
            <c:dLbl>
              <c:idx val="6"/>
              <c:tx>
                <c:rich>
                  <a:bodyPr/>
                  <a:lstStyle/>
                  <a:p>
                    <a:fld id="{047BBDE9-A3DE-1845-BA49-11D0E18D21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D4E-BD4D-87BD-E1CD7D000D78}"/>
                </c:ext>
              </c:extLst>
            </c:dLbl>
            <c:dLbl>
              <c:idx val="7"/>
              <c:tx>
                <c:rich>
                  <a:bodyPr/>
                  <a:lstStyle/>
                  <a:p>
                    <a:fld id="{A570ECA7-9706-2143-B647-03F339B41C0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D4E-BD4D-87BD-E1CD7D000D78}"/>
                </c:ext>
              </c:extLst>
            </c:dLbl>
            <c:dLbl>
              <c:idx val="8"/>
              <c:tx>
                <c:rich>
                  <a:bodyPr/>
                  <a:lstStyle/>
                  <a:p>
                    <a:fld id="{14FFE7B4-D55D-3C4C-8821-18D5B85002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D4E-BD4D-87BD-E1CD7D000D78}"/>
                </c:ext>
              </c:extLst>
            </c:dLbl>
            <c:dLbl>
              <c:idx val="9"/>
              <c:tx>
                <c:rich>
                  <a:bodyPr/>
                  <a:lstStyle/>
                  <a:p>
                    <a:fld id="{8B45C17E-7844-FC40-AA6C-9F11E1EBDE7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D4E-BD4D-87BD-E1CD7D000D78}"/>
                </c:ext>
              </c:extLst>
            </c:dLbl>
            <c:dLbl>
              <c:idx val="10"/>
              <c:tx>
                <c:rich>
                  <a:bodyPr/>
                  <a:lstStyle/>
                  <a:p>
                    <a:fld id="{7A5EB83A-5ABC-CE4C-883E-F01151824A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D4E-BD4D-87BD-E1CD7D000D78}"/>
                </c:ext>
              </c:extLst>
            </c:dLbl>
            <c:dLbl>
              <c:idx val="11"/>
              <c:tx>
                <c:rich>
                  <a:bodyPr/>
                  <a:lstStyle/>
                  <a:p>
                    <a:fld id="{2501B4E9-4D15-A949-93EC-2C47E0F69A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D4E-BD4D-87BD-E1CD7D000D78}"/>
                </c:ext>
              </c:extLst>
            </c:dLbl>
            <c:dLbl>
              <c:idx val="12"/>
              <c:tx>
                <c:rich>
                  <a:bodyPr/>
                  <a:lstStyle/>
                  <a:p>
                    <a:fld id="{BAA52CB6-DF13-AC49-991D-8127F0DC39A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D4E-BD4D-87BD-E1CD7D000D78}"/>
                </c:ext>
              </c:extLst>
            </c:dLbl>
            <c:dLbl>
              <c:idx val="13"/>
              <c:tx>
                <c:rich>
                  <a:bodyPr/>
                  <a:lstStyle/>
                  <a:p>
                    <a:fld id="{63BB4FA4-2713-6745-B3E8-0ED7A3A0D43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D4E-BD4D-87BD-E1CD7D000D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Subcounties'!$I$190:$I$203</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Subcounties'!$I$206:$I$219</c15:f>
                <c15:dlblRangeCache>
                  <c:ptCount val="14"/>
                  <c:pt idx="5">
                    <c:v>100% (4)</c:v>
                  </c:pt>
                </c15:dlblRangeCache>
              </c15:datalabelsRange>
            </c:ext>
            <c:ext xmlns:c16="http://schemas.microsoft.com/office/drawing/2014/chart" uri="{C3380CC4-5D6E-409C-BE32-E72D297353CC}">
              <c16:uniqueId val="{00000000-8D4E-BD4D-87BD-E1CD7D000D78}"/>
            </c:ext>
          </c:extLst>
        </c:ser>
        <c:dLbls>
          <c:dLblPos val="outEnd"/>
          <c:showLegendKey val="0"/>
          <c:showVal val="1"/>
          <c:showCatName val="0"/>
          <c:showSerName val="0"/>
          <c:showPercent val="0"/>
          <c:showBubbleSize val="0"/>
        </c:dLbls>
        <c:gapWidth val="219"/>
        <c:overlap val="-27"/>
        <c:axId val="2042564192"/>
        <c:axId val="61862607"/>
      </c:barChart>
      <c:catAx>
        <c:axId val="20425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2607"/>
        <c:crosses val="autoZero"/>
        <c:auto val="1"/>
        <c:lblAlgn val="ctr"/>
        <c:lblOffset val="100"/>
        <c:noMultiLvlLbl val="0"/>
      </c:catAx>
      <c:valAx>
        <c:axId val="618626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64192"/>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Subcounties'!$J$189</c:f>
              <c:strCache>
                <c:ptCount val="1"/>
                <c:pt idx="0">
                  <c:v>Northfield town, Franklin County, Massachusetts</c:v>
                </c:pt>
              </c:strCache>
            </c:strRef>
          </c:tx>
          <c:spPr>
            <a:solidFill>
              <a:schemeClr val="accent1"/>
            </a:solidFill>
            <a:ln>
              <a:noFill/>
            </a:ln>
            <a:effectLst/>
          </c:spPr>
          <c:invertIfNegative val="0"/>
          <c:dLbls>
            <c:dLbl>
              <c:idx val="0"/>
              <c:tx>
                <c:rich>
                  <a:bodyPr/>
                  <a:lstStyle/>
                  <a:p>
                    <a:fld id="{0168AA7A-DC80-F644-8179-9297603236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F07-5A48-9746-C53ACAFF4D64}"/>
                </c:ext>
              </c:extLst>
            </c:dLbl>
            <c:dLbl>
              <c:idx val="1"/>
              <c:tx>
                <c:rich>
                  <a:bodyPr/>
                  <a:lstStyle/>
                  <a:p>
                    <a:fld id="{0924E6C0-C3BB-CC4E-94A4-D76591CA4ED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F07-5A48-9746-C53ACAFF4D64}"/>
                </c:ext>
              </c:extLst>
            </c:dLbl>
            <c:dLbl>
              <c:idx val="2"/>
              <c:tx>
                <c:rich>
                  <a:bodyPr/>
                  <a:lstStyle/>
                  <a:p>
                    <a:fld id="{65A58EBA-06FB-2B42-BE49-784FF77EC79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F07-5A48-9746-C53ACAFF4D64}"/>
                </c:ext>
              </c:extLst>
            </c:dLbl>
            <c:dLbl>
              <c:idx val="3"/>
              <c:tx>
                <c:rich>
                  <a:bodyPr/>
                  <a:lstStyle/>
                  <a:p>
                    <a:fld id="{1364D7FA-18AC-8C40-9073-2A6E9779A3C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F07-5A48-9746-C53ACAFF4D64}"/>
                </c:ext>
              </c:extLst>
            </c:dLbl>
            <c:dLbl>
              <c:idx val="4"/>
              <c:tx>
                <c:rich>
                  <a:bodyPr/>
                  <a:lstStyle/>
                  <a:p>
                    <a:fld id="{E278AD15-1B3C-6947-801F-09AA35DEDD0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F07-5A48-9746-C53ACAFF4D64}"/>
                </c:ext>
              </c:extLst>
            </c:dLbl>
            <c:dLbl>
              <c:idx val="5"/>
              <c:tx>
                <c:rich>
                  <a:bodyPr/>
                  <a:lstStyle/>
                  <a:p>
                    <a:fld id="{575F98B5-689B-7342-B62E-1004E43A9D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F07-5A48-9746-C53ACAFF4D64}"/>
                </c:ext>
              </c:extLst>
            </c:dLbl>
            <c:dLbl>
              <c:idx val="6"/>
              <c:tx>
                <c:rich>
                  <a:bodyPr/>
                  <a:lstStyle/>
                  <a:p>
                    <a:fld id="{43A738D1-6FC3-0F45-B06F-9138F7DD76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F07-5A48-9746-C53ACAFF4D64}"/>
                </c:ext>
              </c:extLst>
            </c:dLbl>
            <c:dLbl>
              <c:idx val="7"/>
              <c:tx>
                <c:rich>
                  <a:bodyPr/>
                  <a:lstStyle/>
                  <a:p>
                    <a:fld id="{8FFDF415-1036-B342-B025-AF1FAEEE352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F07-5A48-9746-C53ACAFF4D64}"/>
                </c:ext>
              </c:extLst>
            </c:dLbl>
            <c:dLbl>
              <c:idx val="8"/>
              <c:tx>
                <c:rich>
                  <a:bodyPr/>
                  <a:lstStyle/>
                  <a:p>
                    <a:fld id="{DA0C7F39-1972-2E4C-9078-BF55DAEF8FE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F07-5A48-9746-C53ACAFF4D64}"/>
                </c:ext>
              </c:extLst>
            </c:dLbl>
            <c:dLbl>
              <c:idx val="9"/>
              <c:tx>
                <c:rich>
                  <a:bodyPr/>
                  <a:lstStyle/>
                  <a:p>
                    <a:fld id="{31CAF3C4-CA24-FB44-8ABD-BA3BEC1FB7D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F07-5A48-9746-C53ACAFF4D64}"/>
                </c:ext>
              </c:extLst>
            </c:dLbl>
            <c:dLbl>
              <c:idx val="10"/>
              <c:tx>
                <c:rich>
                  <a:bodyPr/>
                  <a:lstStyle/>
                  <a:p>
                    <a:fld id="{FAF6E6F8-ACD6-BF4C-9A61-B1CD90BF919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F07-5A48-9746-C53ACAFF4D64}"/>
                </c:ext>
              </c:extLst>
            </c:dLbl>
            <c:dLbl>
              <c:idx val="11"/>
              <c:tx>
                <c:rich>
                  <a:bodyPr/>
                  <a:lstStyle/>
                  <a:p>
                    <a:fld id="{845162D5-BD6F-9644-9380-00CE1C0418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F07-5A48-9746-C53ACAFF4D64}"/>
                </c:ext>
              </c:extLst>
            </c:dLbl>
            <c:dLbl>
              <c:idx val="12"/>
              <c:tx>
                <c:rich>
                  <a:bodyPr/>
                  <a:lstStyle/>
                  <a:p>
                    <a:fld id="{357375BE-83F0-8B40-86F0-E76D611A9A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F07-5A48-9746-C53ACAFF4D64}"/>
                </c:ext>
              </c:extLst>
            </c:dLbl>
            <c:dLbl>
              <c:idx val="13"/>
              <c:tx>
                <c:rich>
                  <a:bodyPr/>
                  <a:lstStyle/>
                  <a:p>
                    <a:fld id="{D174850E-B02B-814C-87AE-83B27E7EEF9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F07-5A48-9746-C53ACAFF4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Subcounties'!$J$190:$J$203</c:f>
              <c:numCache>
                <c:formatCode>0%</c:formatCode>
                <c:ptCount val="14"/>
                <c:pt idx="0">
                  <c:v>0</c:v>
                </c:pt>
                <c:pt idx="1">
                  <c:v>0.5</c:v>
                </c:pt>
                <c:pt idx="2">
                  <c:v>0</c:v>
                </c:pt>
                <c:pt idx="3">
                  <c:v>0.5</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Subcounties'!$J$206:$J$219</c15:f>
                <c15:dlblRangeCache>
                  <c:ptCount val="14"/>
                  <c:pt idx="1">
                    <c:v>50% (1)</c:v>
                  </c:pt>
                  <c:pt idx="3">
                    <c:v>50% (1)</c:v>
                  </c:pt>
                </c15:dlblRangeCache>
              </c15:datalabelsRange>
            </c:ext>
            <c:ext xmlns:c16="http://schemas.microsoft.com/office/drawing/2014/chart" uri="{C3380CC4-5D6E-409C-BE32-E72D297353CC}">
              <c16:uniqueId val="{00000000-BF07-5A48-9746-C53ACAFF4D64}"/>
            </c:ext>
          </c:extLst>
        </c:ser>
        <c:dLbls>
          <c:dLblPos val="outEnd"/>
          <c:showLegendKey val="0"/>
          <c:showVal val="1"/>
          <c:showCatName val="0"/>
          <c:showSerName val="0"/>
          <c:showPercent val="0"/>
          <c:showBubbleSize val="0"/>
        </c:dLbls>
        <c:gapWidth val="219"/>
        <c:overlap val="-27"/>
        <c:axId val="373449503"/>
        <c:axId val="15869087"/>
      </c:barChart>
      <c:catAx>
        <c:axId val="37344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087"/>
        <c:crosses val="autoZero"/>
        <c:auto val="1"/>
        <c:lblAlgn val="ctr"/>
        <c:lblOffset val="100"/>
        <c:noMultiLvlLbl val="0"/>
      </c:catAx>
      <c:valAx>
        <c:axId val="15869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4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Subcounties'!$K$189</c:f>
              <c:strCache>
                <c:ptCount val="1"/>
                <c:pt idx="0">
                  <c:v>Orange town, Franklin County, Massachusetts</c:v>
                </c:pt>
              </c:strCache>
            </c:strRef>
          </c:tx>
          <c:spPr>
            <a:solidFill>
              <a:schemeClr val="accent1"/>
            </a:solidFill>
            <a:ln>
              <a:noFill/>
            </a:ln>
            <a:effectLst/>
          </c:spPr>
          <c:invertIfNegative val="0"/>
          <c:dLbls>
            <c:dLbl>
              <c:idx val="0"/>
              <c:tx>
                <c:rich>
                  <a:bodyPr/>
                  <a:lstStyle/>
                  <a:p>
                    <a:fld id="{3139404B-CA02-3947-9391-82B66A777B7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42-FB49-955D-178F77EC7DE9}"/>
                </c:ext>
              </c:extLst>
            </c:dLbl>
            <c:dLbl>
              <c:idx val="1"/>
              <c:tx>
                <c:rich>
                  <a:bodyPr/>
                  <a:lstStyle/>
                  <a:p>
                    <a:fld id="{2E5A2833-C398-4347-890A-8AD18D96C7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42-FB49-955D-178F77EC7DE9}"/>
                </c:ext>
              </c:extLst>
            </c:dLbl>
            <c:dLbl>
              <c:idx val="2"/>
              <c:tx>
                <c:rich>
                  <a:bodyPr/>
                  <a:lstStyle/>
                  <a:p>
                    <a:fld id="{4C55D66F-F9B6-CC4C-9BAD-868EAF28F6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42-FB49-955D-178F77EC7DE9}"/>
                </c:ext>
              </c:extLst>
            </c:dLbl>
            <c:dLbl>
              <c:idx val="3"/>
              <c:tx>
                <c:rich>
                  <a:bodyPr/>
                  <a:lstStyle/>
                  <a:p>
                    <a:fld id="{245765D1-2380-F441-AB83-DE50824E629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42-FB49-955D-178F77EC7DE9}"/>
                </c:ext>
              </c:extLst>
            </c:dLbl>
            <c:dLbl>
              <c:idx val="4"/>
              <c:tx>
                <c:rich>
                  <a:bodyPr/>
                  <a:lstStyle/>
                  <a:p>
                    <a:fld id="{D988796F-66EA-6F41-B1E4-C1FC9EA9AB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142-FB49-955D-178F77EC7DE9}"/>
                </c:ext>
              </c:extLst>
            </c:dLbl>
            <c:dLbl>
              <c:idx val="5"/>
              <c:tx>
                <c:rich>
                  <a:bodyPr/>
                  <a:lstStyle/>
                  <a:p>
                    <a:fld id="{832B273A-83D4-9F49-9440-69C790444B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142-FB49-955D-178F77EC7DE9}"/>
                </c:ext>
              </c:extLst>
            </c:dLbl>
            <c:dLbl>
              <c:idx val="6"/>
              <c:tx>
                <c:rich>
                  <a:bodyPr/>
                  <a:lstStyle/>
                  <a:p>
                    <a:fld id="{C8601166-4CE1-B04B-BD76-864F287B14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142-FB49-955D-178F77EC7DE9}"/>
                </c:ext>
              </c:extLst>
            </c:dLbl>
            <c:dLbl>
              <c:idx val="7"/>
              <c:tx>
                <c:rich>
                  <a:bodyPr/>
                  <a:lstStyle/>
                  <a:p>
                    <a:fld id="{7CB74A76-5BC4-E447-92CB-393FA3529D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142-FB49-955D-178F77EC7DE9}"/>
                </c:ext>
              </c:extLst>
            </c:dLbl>
            <c:dLbl>
              <c:idx val="8"/>
              <c:tx>
                <c:rich>
                  <a:bodyPr/>
                  <a:lstStyle/>
                  <a:p>
                    <a:fld id="{88E2E024-2F49-EB45-AD43-5A345EE618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142-FB49-955D-178F77EC7DE9}"/>
                </c:ext>
              </c:extLst>
            </c:dLbl>
            <c:dLbl>
              <c:idx val="9"/>
              <c:tx>
                <c:rich>
                  <a:bodyPr/>
                  <a:lstStyle/>
                  <a:p>
                    <a:fld id="{A98F9762-0900-074E-AF1E-0B69172D51C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142-FB49-955D-178F77EC7DE9}"/>
                </c:ext>
              </c:extLst>
            </c:dLbl>
            <c:dLbl>
              <c:idx val="10"/>
              <c:tx>
                <c:rich>
                  <a:bodyPr/>
                  <a:lstStyle/>
                  <a:p>
                    <a:fld id="{4FF7F028-CEE5-1644-8E4D-00EFF6EEE8B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142-FB49-955D-178F77EC7DE9}"/>
                </c:ext>
              </c:extLst>
            </c:dLbl>
            <c:dLbl>
              <c:idx val="11"/>
              <c:tx>
                <c:rich>
                  <a:bodyPr/>
                  <a:lstStyle/>
                  <a:p>
                    <a:fld id="{B2B43B84-428E-7643-8A7B-60C580D94A9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142-FB49-955D-178F77EC7DE9}"/>
                </c:ext>
              </c:extLst>
            </c:dLbl>
            <c:dLbl>
              <c:idx val="12"/>
              <c:tx>
                <c:rich>
                  <a:bodyPr/>
                  <a:lstStyle/>
                  <a:p>
                    <a:fld id="{70049901-E9B3-7549-A57C-768CBDD3A9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142-FB49-955D-178F77EC7DE9}"/>
                </c:ext>
              </c:extLst>
            </c:dLbl>
            <c:dLbl>
              <c:idx val="13"/>
              <c:tx>
                <c:rich>
                  <a:bodyPr/>
                  <a:lstStyle/>
                  <a:p>
                    <a:fld id="{B4C029CA-07D2-F041-853F-9133CA516C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142-FB49-955D-178F77EC7D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Subcounties'!$K$190:$K$203</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Subcounties'!$K$206:$K$219</c15:f>
                <c15:dlblRangeCache>
                  <c:ptCount val="14"/>
                  <c:pt idx="3">
                    <c:v>100% (2)</c:v>
                  </c:pt>
                </c15:dlblRangeCache>
              </c15:datalabelsRange>
            </c:ext>
            <c:ext xmlns:c16="http://schemas.microsoft.com/office/drawing/2014/chart" uri="{C3380CC4-5D6E-409C-BE32-E72D297353CC}">
              <c16:uniqueId val="{00000000-9142-FB49-955D-178F77EC7DE9}"/>
            </c:ext>
          </c:extLst>
        </c:ser>
        <c:dLbls>
          <c:dLblPos val="outEnd"/>
          <c:showLegendKey val="0"/>
          <c:showVal val="1"/>
          <c:showCatName val="0"/>
          <c:showSerName val="0"/>
          <c:showPercent val="0"/>
          <c:showBubbleSize val="0"/>
        </c:dLbls>
        <c:gapWidth val="219"/>
        <c:overlap val="-27"/>
        <c:axId val="61074703"/>
        <c:axId val="31186655"/>
      </c:barChart>
      <c:catAx>
        <c:axId val="610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6655"/>
        <c:crosses val="autoZero"/>
        <c:auto val="1"/>
        <c:lblAlgn val="ctr"/>
        <c:lblOffset val="100"/>
        <c:noMultiLvlLbl val="0"/>
      </c:catAx>
      <c:valAx>
        <c:axId val="311866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4703"/>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Subcounties'!$L$189</c:f>
              <c:strCache>
                <c:ptCount val="1"/>
                <c:pt idx="0">
                  <c:v>Rowe town, Franklin County, Massachusetts</c:v>
                </c:pt>
              </c:strCache>
            </c:strRef>
          </c:tx>
          <c:spPr>
            <a:solidFill>
              <a:schemeClr val="accent1"/>
            </a:solidFill>
            <a:ln>
              <a:noFill/>
            </a:ln>
            <a:effectLst/>
          </c:spPr>
          <c:invertIfNegative val="0"/>
          <c:dLbls>
            <c:dLbl>
              <c:idx val="0"/>
              <c:tx>
                <c:rich>
                  <a:bodyPr/>
                  <a:lstStyle/>
                  <a:p>
                    <a:fld id="{E981207C-8B81-7447-96EB-C1D70D22E3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4CC-B740-A194-50F55D2D48BB}"/>
                </c:ext>
              </c:extLst>
            </c:dLbl>
            <c:dLbl>
              <c:idx val="1"/>
              <c:tx>
                <c:rich>
                  <a:bodyPr/>
                  <a:lstStyle/>
                  <a:p>
                    <a:fld id="{9CE7A769-680F-684F-8B82-96C4E4679A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4CC-B740-A194-50F55D2D48BB}"/>
                </c:ext>
              </c:extLst>
            </c:dLbl>
            <c:dLbl>
              <c:idx val="2"/>
              <c:tx>
                <c:rich>
                  <a:bodyPr/>
                  <a:lstStyle/>
                  <a:p>
                    <a:fld id="{F4FDF8B8-E822-8843-8214-D9417BE9E6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4CC-B740-A194-50F55D2D48BB}"/>
                </c:ext>
              </c:extLst>
            </c:dLbl>
            <c:dLbl>
              <c:idx val="3"/>
              <c:tx>
                <c:rich>
                  <a:bodyPr/>
                  <a:lstStyle/>
                  <a:p>
                    <a:fld id="{FECD8503-A5E1-5B4E-A3E5-9B0968AA16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4CC-B740-A194-50F55D2D48BB}"/>
                </c:ext>
              </c:extLst>
            </c:dLbl>
            <c:dLbl>
              <c:idx val="4"/>
              <c:tx>
                <c:rich>
                  <a:bodyPr/>
                  <a:lstStyle/>
                  <a:p>
                    <a:fld id="{E1C58F3B-18C3-D545-B347-49A31EB440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4CC-B740-A194-50F55D2D48BB}"/>
                </c:ext>
              </c:extLst>
            </c:dLbl>
            <c:dLbl>
              <c:idx val="5"/>
              <c:tx>
                <c:rich>
                  <a:bodyPr/>
                  <a:lstStyle/>
                  <a:p>
                    <a:fld id="{CB371F4F-7F2F-2A41-A932-4105741C6E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4CC-B740-A194-50F55D2D48BB}"/>
                </c:ext>
              </c:extLst>
            </c:dLbl>
            <c:dLbl>
              <c:idx val="6"/>
              <c:tx>
                <c:rich>
                  <a:bodyPr/>
                  <a:lstStyle/>
                  <a:p>
                    <a:fld id="{D9C05697-FF21-674E-9ED9-C3A62644C8B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4CC-B740-A194-50F55D2D48BB}"/>
                </c:ext>
              </c:extLst>
            </c:dLbl>
            <c:dLbl>
              <c:idx val="7"/>
              <c:tx>
                <c:rich>
                  <a:bodyPr/>
                  <a:lstStyle/>
                  <a:p>
                    <a:fld id="{911A154E-502E-F744-A660-020F6226AD5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4CC-B740-A194-50F55D2D48BB}"/>
                </c:ext>
              </c:extLst>
            </c:dLbl>
            <c:dLbl>
              <c:idx val="8"/>
              <c:tx>
                <c:rich>
                  <a:bodyPr/>
                  <a:lstStyle/>
                  <a:p>
                    <a:fld id="{E4BCAC9E-56BB-2843-9681-63F56F5481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4CC-B740-A194-50F55D2D48BB}"/>
                </c:ext>
              </c:extLst>
            </c:dLbl>
            <c:dLbl>
              <c:idx val="9"/>
              <c:tx>
                <c:rich>
                  <a:bodyPr/>
                  <a:lstStyle/>
                  <a:p>
                    <a:fld id="{6285C7FB-058E-5247-9792-1748B8C97C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4CC-B740-A194-50F55D2D48BB}"/>
                </c:ext>
              </c:extLst>
            </c:dLbl>
            <c:dLbl>
              <c:idx val="10"/>
              <c:tx>
                <c:rich>
                  <a:bodyPr/>
                  <a:lstStyle/>
                  <a:p>
                    <a:fld id="{4695B84D-E6F7-B24C-9628-696E82237B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4CC-B740-A194-50F55D2D48BB}"/>
                </c:ext>
              </c:extLst>
            </c:dLbl>
            <c:dLbl>
              <c:idx val="11"/>
              <c:tx>
                <c:rich>
                  <a:bodyPr/>
                  <a:lstStyle/>
                  <a:p>
                    <a:fld id="{4D3017B9-61A4-724B-B029-5B86F8855DE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4CC-B740-A194-50F55D2D48BB}"/>
                </c:ext>
              </c:extLst>
            </c:dLbl>
            <c:dLbl>
              <c:idx val="12"/>
              <c:tx>
                <c:rich>
                  <a:bodyPr/>
                  <a:lstStyle/>
                  <a:p>
                    <a:fld id="{7CFFE9DB-839D-7048-9277-02F94F789E2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4CC-B740-A194-50F55D2D48BB}"/>
                </c:ext>
              </c:extLst>
            </c:dLbl>
            <c:dLbl>
              <c:idx val="13"/>
              <c:tx>
                <c:rich>
                  <a:bodyPr/>
                  <a:lstStyle/>
                  <a:p>
                    <a:fld id="{8C396373-3CEC-FD4B-9B15-5319BB22DF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4CC-B740-A194-50F55D2D48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Subcounties'!$L$190:$L$203</c:f>
              <c:numCache>
                <c:formatCode>0%</c:formatCode>
                <c:ptCount val="14"/>
                <c:pt idx="0">
                  <c:v>0</c:v>
                </c:pt>
                <c:pt idx="1">
                  <c:v>0</c:v>
                </c:pt>
                <c:pt idx="2">
                  <c:v>0</c:v>
                </c:pt>
                <c:pt idx="3">
                  <c:v>0</c:v>
                </c:pt>
                <c:pt idx="4">
                  <c:v>0</c:v>
                </c:pt>
                <c:pt idx="5">
                  <c:v>0</c:v>
                </c:pt>
                <c:pt idx="6">
                  <c:v>0</c:v>
                </c:pt>
                <c:pt idx="7">
                  <c:v>0</c:v>
                </c:pt>
                <c:pt idx="8">
                  <c:v>1</c:v>
                </c:pt>
                <c:pt idx="9">
                  <c:v>0</c:v>
                </c:pt>
                <c:pt idx="10">
                  <c:v>0</c:v>
                </c:pt>
                <c:pt idx="11">
                  <c:v>0</c:v>
                </c:pt>
                <c:pt idx="12">
                  <c:v>0</c:v>
                </c:pt>
                <c:pt idx="13">
                  <c:v>0</c:v>
                </c:pt>
              </c:numCache>
            </c:numRef>
          </c:val>
          <c:extLst>
            <c:ext xmlns:c15="http://schemas.microsoft.com/office/drawing/2012/chart" uri="{02D57815-91ED-43cb-92C2-25804820EDAC}">
              <c15:datalabelsRange>
                <c15:f>'Franklin Subcounties'!$L$206:$L$219</c15:f>
                <c15:dlblRangeCache>
                  <c:ptCount val="14"/>
                  <c:pt idx="8">
                    <c:v>100% (6)</c:v>
                  </c:pt>
                </c15:dlblRangeCache>
              </c15:datalabelsRange>
            </c:ext>
            <c:ext xmlns:c16="http://schemas.microsoft.com/office/drawing/2014/chart" uri="{C3380CC4-5D6E-409C-BE32-E72D297353CC}">
              <c16:uniqueId val="{00000000-F4CC-B740-A194-50F55D2D48BB}"/>
            </c:ext>
          </c:extLst>
        </c:ser>
        <c:dLbls>
          <c:dLblPos val="outEnd"/>
          <c:showLegendKey val="0"/>
          <c:showVal val="1"/>
          <c:showCatName val="0"/>
          <c:showSerName val="0"/>
          <c:showPercent val="0"/>
          <c:showBubbleSize val="0"/>
        </c:dLbls>
        <c:gapWidth val="219"/>
        <c:overlap val="-27"/>
        <c:axId val="288098351"/>
        <c:axId val="63885391"/>
      </c:barChart>
      <c:catAx>
        <c:axId val="2880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391"/>
        <c:crosses val="autoZero"/>
        <c:auto val="1"/>
        <c:lblAlgn val="ctr"/>
        <c:lblOffset val="100"/>
        <c:noMultiLvlLbl val="0"/>
      </c:catAx>
      <c:valAx>
        <c:axId val="638853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9835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Subcounties'!$M$189</c:f>
              <c:strCache>
                <c:ptCount val="1"/>
                <c:pt idx="0">
                  <c:v>Shutesbury town, Franklin County, Massachusetts</c:v>
                </c:pt>
              </c:strCache>
            </c:strRef>
          </c:tx>
          <c:spPr>
            <a:solidFill>
              <a:schemeClr val="accent1"/>
            </a:solidFill>
            <a:ln>
              <a:noFill/>
            </a:ln>
            <a:effectLst/>
          </c:spPr>
          <c:invertIfNegative val="0"/>
          <c:dLbls>
            <c:dLbl>
              <c:idx val="0"/>
              <c:tx>
                <c:rich>
                  <a:bodyPr/>
                  <a:lstStyle/>
                  <a:p>
                    <a:fld id="{73D5A17D-7966-F74E-AC4A-46C9238245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21B-EB47-8E69-8A2CF0C1221F}"/>
                </c:ext>
              </c:extLst>
            </c:dLbl>
            <c:dLbl>
              <c:idx val="1"/>
              <c:tx>
                <c:rich>
                  <a:bodyPr/>
                  <a:lstStyle/>
                  <a:p>
                    <a:fld id="{870F7F30-40A5-9940-ADB6-2EF57BAECC3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21B-EB47-8E69-8A2CF0C1221F}"/>
                </c:ext>
              </c:extLst>
            </c:dLbl>
            <c:dLbl>
              <c:idx val="2"/>
              <c:tx>
                <c:rich>
                  <a:bodyPr/>
                  <a:lstStyle/>
                  <a:p>
                    <a:fld id="{DC2F5939-6197-7B4B-819C-F533227A06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21B-EB47-8E69-8A2CF0C1221F}"/>
                </c:ext>
              </c:extLst>
            </c:dLbl>
            <c:dLbl>
              <c:idx val="3"/>
              <c:tx>
                <c:rich>
                  <a:bodyPr/>
                  <a:lstStyle/>
                  <a:p>
                    <a:fld id="{E2B029CE-85D7-A747-ABEA-7CF1203DA4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21B-EB47-8E69-8A2CF0C1221F}"/>
                </c:ext>
              </c:extLst>
            </c:dLbl>
            <c:dLbl>
              <c:idx val="4"/>
              <c:tx>
                <c:rich>
                  <a:bodyPr/>
                  <a:lstStyle/>
                  <a:p>
                    <a:fld id="{EC4FD98E-AE89-CA4F-A955-54F5E334D0D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21B-EB47-8E69-8A2CF0C1221F}"/>
                </c:ext>
              </c:extLst>
            </c:dLbl>
            <c:dLbl>
              <c:idx val="5"/>
              <c:tx>
                <c:rich>
                  <a:bodyPr/>
                  <a:lstStyle/>
                  <a:p>
                    <a:fld id="{8897AF6A-B4A5-8345-A242-9BFE09AF1B2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21B-EB47-8E69-8A2CF0C1221F}"/>
                </c:ext>
              </c:extLst>
            </c:dLbl>
            <c:dLbl>
              <c:idx val="6"/>
              <c:tx>
                <c:rich>
                  <a:bodyPr/>
                  <a:lstStyle/>
                  <a:p>
                    <a:fld id="{7C87CB84-0D30-B14B-930B-E8CF91D0BD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21B-EB47-8E69-8A2CF0C1221F}"/>
                </c:ext>
              </c:extLst>
            </c:dLbl>
            <c:dLbl>
              <c:idx val="7"/>
              <c:tx>
                <c:rich>
                  <a:bodyPr/>
                  <a:lstStyle/>
                  <a:p>
                    <a:fld id="{7CCE4D2A-90AA-1F47-AE80-E5D78906FF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21B-EB47-8E69-8A2CF0C1221F}"/>
                </c:ext>
              </c:extLst>
            </c:dLbl>
            <c:dLbl>
              <c:idx val="8"/>
              <c:tx>
                <c:rich>
                  <a:bodyPr/>
                  <a:lstStyle/>
                  <a:p>
                    <a:fld id="{F412E45D-BFCB-904A-8ABF-3ACB704BD38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21B-EB47-8E69-8A2CF0C1221F}"/>
                </c:ext>
              </c:extLst>
            </c:dLbl>
            <c:dLbl>
              <c:idx val="9"/>
              <c:tx>
                <c:rich>
                  <a:bodyPr/>
                  <a:lstStyle/>
                  <a:p>
                    <a:fld id="{9E228663-2E24-8344-8379-FB58EB1765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21B-EB47-8E69-8A2CF0C1221F}"/>
                </c:ext>
              </c:extLst>
            </c:dLbl>
            <c:dLbl>
              <c:idx val="10"/>
              <c:tx>
                <c:rich>
                  <a:bodyPr/>
                  <a:lstStyle/>
                  <a:p>
                    <a:fld id="{B2A86FBD-2765-B24D-8E63-A465BEBD89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21B-EB47-8E69-8A2CF0C1221F}"/>
                </c:ext>
              </c:extLst>
            </c:dLbl>
            <c:dLbl>
              <c:idx val="11"/>
              <c:tx>
                <c:rich>
                  <a:bodyPr/>
                  <a:lstStyle/>
                  <a:p>
                    <a:fld id="{9F152328-3F98-9648-8E07-6D3E110D229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21B-EB47-8E69-8A2CF0C1221F}"/>
                </c:ext>
              </c:extLst>
            </c:dLbl>
            <c:dLbl>
              <c:idx val="12"/>
              <c:tx>
                <c:rich>
                  <a:bodyPr/>
                  <a:lstStyle/>
                  <a:p>
                    <a:fld id="{A8EEB849-56D2-EF4D-BFC3-AAF250C950E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21B-EB47-8E69-8A2CF0C1221F}"/>
                </c:ext>
              </c:extLst>
            </c:dLbl>
            <c:dLbl>
              <c:idx val="13"/>
              <c:tx>
                <c:rich>
                  <a:bodyPr/>
                  <a:lstStyle/>
                  <a:p>
                    <a:fld id="{186D38ED-BF5C-1241-BE26-A5BD2CFB472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21B-EB47-8E69-8A2CF0C12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Subcounties'!$M$190:$M$203</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Subcounties'!$M$206:$M$219</c15:f>
                <c15:dlblRangeCache>
                  <c:ptCount val="14"/>
                  <c:pt idx="3">
                    <c:v>100% (8)</c:v>
                  </c:pt>
                </c15:dlblRangeCache>
              </c15:datalabelsRange>
            </c:ext>
            <c:ext xmlns:c16="http://schemas.microsoft.com/office/drawing/2014/chart" uri="{C3380CC4-5D6E-409C-BE32-E72D297353CC}">
              <c16:uniqueId val="{00000000-621B-EB47-8E69-8A2CF0C1221F}"/>
            </c:ext>
          </c:extLst>
        </c:ser>
        <c:dLbls>
          <c:dLblPos val="outEnd"/>
          <c:showLegendKey val="0"/>
          <c:showVal val="1"/>
          <c:showCatName val="0"/>
          <c:showSerName val="0"/>
          <c:showPercent val="0"/>
          <c:showBubbleSize val="0"/>
        </c:dLbls>
        <c:gapWidth val="219"/>
        <c:overlap val="-27"/>
        <c:axId val="59147711"/>
        <c:axId val="59288079"/>
      </c:barChart>
      <c:catAx>
        <c:axId val="591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8079"/>
        <c:crosses val="autoZero"/>
        <c:auto val="1"/>
        <c:lblAlgn val="ctr"/>
        <c:lblOffset val="100"/>
        <c:noMultiLvlLbl val="0"/>
      </c:catAx>
      <c:valAx>
        <c:axId val="5928807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4771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Subcounties'!$N$189</c:f>
              <c:strCache>
                <c:ptCount val="1"/>
                <c:pt idx="0">
                  <c:v>Warwick town, Franklin County, Massachusetts</c:v>
                </c:pt>
              </c:strCache>
            </c:strRef>
          </c:tx>
          <c:spPr>
            <a:solidFill>
              <a:schemeClr val="accent1"/>
            </a:solidFill>
            <a:ln>
              <a:noFill/>
            </a:ln>
            <a:effectLst/>
          </c:spPr>
          <c:invertIfNegative val="0"/>
          <c:dLbls>
            <c:dLbl>
              <c:idx val="0"/>
              <c:tx>
                <c:rich>
                  <a:bodyPr/>
                  <a:lstStyle/>
                  <a:p>
                    <a:fld id="{6E40FB23-F468-824E-B9EE-B8555DACE4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AE-3848-91AC-B92BFFBE6C6B}"/>
                </c:ext>
              </c:extLst>
            </c:dLbl>
            <c:dLbl>
              <c:idx val="1"/>
              <c:tx>
                <c:rich>
                  <a:bodyPr/>
                  <a:lstStyle/>
                  <a:p>
                    <a:fld id="{ECA3AADB-B601-BD49-8DE2-D5BDE6CAFE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AE-3848-91AC-B92BFFBE6C6B}"/>
                </c:ext>
              </c:extLst>
            </c:dLbl>
            <c:dLbl>
              <c:idx val="2"/>
              <c:tx>
                <c:rich>
                  <a:bodyPr/>
                  <a:lstStyle/>
                  <a:p>
                    <a:fld id="{20ECEE53-5952-644A-B2D3-80ED1CD3BB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AE-3848-91AC-B92BFFBE6C6B}"/>
                </c:ext>
              </c:extLst>
            </c:dLbl>
            <c:dLbl>
              <c:idx val="3"/>
              <c:tx>
                <c:rich>
                  <a:bodyPr/>
                  <a:lstStyle/>
                  <a:p>
                    <a:fld id="{F148F1D2-DE65-3449-B057-81FE2EF23F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AE-3848-91AC-B92BFFBE6C6B}"/>
                </c:ext>
              </c:extLst>
            </c:dLbl>
            <c:dLbl>
              <c:idx val="4"/>
              <c:tx>
                <c:rich>
                  <a:bodyPr/>
                  <a:lstStyle/>
                  <a:p>
                    <a:fld id="{4F1B33B4-66AB-F54F-A782-99113942999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AE-3848-91AC-B92BFFBE6C6B}"/>
                </c:ext>
              </c:extLst>
            </c:dLbl>
            <c:dLbl>
              <c:idx val="5"/>
              <c:tx>
                <c:rich>
                  <a:bodyPr/>
                  <a:lstStyle/>
                  <a:p>
                    <a:fld id="{8CCF77A3-F11F-0D4F-8454-6D150B607A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8AE-3848-91AC-B92BFFBE6C6B}"/>
                </c:ext>
              </c:extLst>
            </c:dLbl>
            <c:dLbl>
              <c:idx val="6"/>
              <c:tx>
                <c:rich>
                  <a:bodyPr/>
                  <a:lstStyle/>
                  <a:p>
                    <a:fld id="{3F392F17-F28B-0741-8BCC-8F7F14807B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8AE-3848-91AC-B92BFFBE6C6B}"/>
                </c:ext>
              </c:extLst>
            </c:dLbl>
            <c:dLbl>
              <c:idx val="7"/>
              <c:tx>
                <c:rich>
                  <a:bodyPr/>
                  <a:lstStyle/>
                  <a:p>
                    <a:fld id="{61CA31FF-8E22-0641-8F3E-E7D43BF6B0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8AE-3848-91AC-B92BFFBE6C6B}"/>
                </c:ext>
              </c:extLst>
            </c:dLbl>
            <c:dLbl>
              <c:idx val="8"/>
              <c:tx>
                <c:rich>
                  <a:bodyPr/>
                  <a:lstStyle/>
                  <a:p>
                    <a:fld id="{EC9A2067-E903-A24C-9239-FB7976DC31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8AE-3848-91AC-B92BFFBE6C6B}"/>
                </c:ext>
              </c:extLst>
            </c:dLbl>
            <c:dLbl>
              <c:idx val="9"/>
              <c:tx>
                <c:rich>
                  <a:bodyPr/>
                  <a:lstStyle/>
                  <a:p>
                    <a:fld id="{E91F9824-50EE-A747-9CA6-DB0488C35A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8AE-3848-91AC-B92BFFBE6C6B}"/>
                </c:ext>
              </c:extLst>
            </c:dLbl>
            <c:dLbl>
              <c:idx val="10"/>
              <c:tx>
                <c:rich>
                  <a:bodyPr/>
                  <a:lstStyle/>
                  <a:p>
                    <a:fld id="{231D5737-AB82-1841-9FCF-F2A0B88C99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8AE-3848-91AC-B92BFFBE6C6B}"/>
                </c:ext>
              </c:extLst>
            </c:dLbl>
            <c:dLbl>
              <c:idx val="11"/>
              <c:tx>
                <c:rich>
                  <a:bodyPr/>
                  <a:lstStyle/>
                  <a:p>
                    <a:fld id="{E414D351-5724-4F4E-BB71-2CD24D7BAC2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8AE-3848-91AC-B92BFFBE6C6B}"/>
                </c:ext>
              </c:extLst>
            </c:dLbl>
            <c:dLbl>
              <c:idx val="12"/>
              <c:tx>
                <c:rich>
                  <a:bodyPr/>
                  <a:lstStyle/>
                  <a:p>
                    <a:fld id="{FA6C81BB-24E2-0F44-B2AD-693D9F647D0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8AE-3848-91AC-B92BFFBE6C6B}"/>
                </c:ext>
              </c:extLst>
            </c:dLbl>
            <c:dLbl>
              <c:idx val="13"/>
              <c:tx>
                <c:rich>
                  <a:bodyPr/>
                  <a:lstStyle/>
                  <a:p>
                    <a:fld id="{27E6C070-AE82-DD49-AE57-5BB55410B3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8AE-3848-91AC-B92BFFBE6C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Subcounties'!$A$190:$A$203</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'Franklin Subcounties'!$N$190:$N$203</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'Franklin Subcounties'!$N$206:$N$219</c15:f>
                <c15:dlblRangeCache>
                  <c:ptCount val="14"/>
                  <c:pt idx="3">
                    <c:v>100% (2)</c:v>
                  </c:pt>
                </c15:dlblRangeCache>
              </c15:datalabelsRange>
            </c:ext>
            <c:ext xmlns:c16="http://schemas.microsoft.com/office/drawing/2014/chart" uri="{C3380CC4-5D6E-409C-BE32-E72D297353CC}">
              <c16:uniqueId val="{00000000-88AE-3848-91AC-B92BFFBE6C6B}"/>
            </c:ext>
          </c:extLst>
        </c:ser>
        <c:dLbls>
          <c:dLblPos val="outEnd"/>
          <c:showLegendKey val="0"/>
          <c:showVal val="1"/>
          <c:showCatName val="0"/>
          <c:showSerName val="0"/>
          <c:showPercent val="0"/>
          <c:showBubbleSize val="0"/>
        </c:dLbls>
        <c:gapWidth val="219"/>
        <c:overlap val="-27"/>
        <c:axId val="30945631"/>
        <c:axId val="2041949696"/>
      </c:barChart>
      <c:catAx>
        <c:axId val="309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49696"/>
        <c:crosses val="autoZero"/>
        <c:auto val="1"/>
        <c:lblAlgn val="ctr"/>
        <c:lblOffset val="100"/>
        <c:noMultiLvlLbl val="0"/>
      </c:catAx>
      <c:valAx>
        <c:axId val="20419496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563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Subcounties'!$B$190</c:f>
              <c:strCache>
                <c:ptCount val="1"/>
                <c:pt idx="0">
                  <c:v>Amherst Town city, Hampshire County, Massachusetts</c:v>
                </c:pt>
              </c:strCache>
            </c:strRef>
          </c:tx>
          <c:spPr>
            <a:solidFill>
              <a:schemeClr val="accent1"/>
            </a:solidFill>
            <a:ln>
              <a:noFill/>
            </a:ln>
            <a:effectLst/>
          </c:spPr>
          <c:invertIfNegative val="0"/>
          <c:dLbls>
            <c:dLbl>
              <c:idx val="0"/>
              <c:tx>
                <c:rich>
                  <a:bodyPr/>
                  <a:lstStyle/>
                  <a:p>
                    <a:fld id="{8E280CC6-645F-A74D-8710-8F36EF2FDA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4A0-2D42-A024-7E4EF7A13F4D}"/>
                </c:ext>
              </c:extLst>
            </c:dLbl>
            <c:dLbl>
              <c:idx val="1"/>
              <c:tx>
                <c:rich>
                  <a:bodyPr/>
                  <a:lstStyle/>
                  <a:p>
                    <a:fld id="{495A0368-8089-0547-B9E7-D96E80E7C60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4A0-2D42-A024-7E4EF7A13F4D}"/>
                </c:ext>
              </c:extLst>
            </c:dLbl>
            <c:dLbl>
              <c:idx val="2"/>
              <c:tx>
                <c:rich>
                  <a:bodyPr/>
                  <a:lstStyle/>
                  <a:p>
                    <a:fld id="{F73DA655-BE55-5D47-BDC5-2178739E5D0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4A0-2D42-A024-7E4EF7A13F4D}"/>
                </c:ext>
              </c:extLst>
            </c:dLbl>
            <c:dLbl>
              <c:idx val="3"/>
              <c:tx>
                <c:rich>
                  <a:bodyPr/>
                  <a:lstStyle/>
                  <a:p>
                    <a:fld id="{BEEBBA07-B7C4-9240-A17D-597A624415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4A0-2D42-A024-7E4EF7A13F4D}"/>
                </c:ext>
              </c:extLst>
            </c:dLbl>
            <c:dLbl>
              <c:idx val="4"/>
              <c:tx>
                <c:rich>
                  <a:bodyPr/>
                  <a:lstStyle/>
                  <a:p>
                    <a:fld id="{A59E4FEF-57FD-2842-BB20-A12E6450DC9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4A0-2D42-A024-7E4EF7A13F4D}"/>
                </c:ext>
              </c:extLst>
            </c:dLbl>
            <c:dLbl>
              <c:idx val="5"/>
              <c:tx>
                <c:rich>
                  <a:bodyPr/>
                  <a:lstStyle/>
                  <a:p>
                    <a:fld id="{6A58B287-DCD2-A742-942A-09D570FB22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4A0-2D42-A024-7E4EF7A13F4D}"/>
                </c:ext>
              </c:extLst>
            </c:dLbl>
            <c:dLbl>
              <c:idx val="6"/>
              <c:tx>
                <c:rich>
                  <a:bodyPr/>
                  <a:lstStyle/>
                  <a:p>
                    <a:fld id="{E4BCBB43-6A50-2F43-9911-A8B78F7900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4A0-2D42-A024-7E4EF7A13F4D}"/>
                </c:ext>
              </c:extLst>
            </c:dLbl>
            <c:dLbl>
              <c:idx val="7"/>
              <c:tx>
                <c:rich>
                  <a:bodyPr/>
                  <a:lstStyle/>
                  <a:p>
                    <a:fld id="{567F48B2-B368-EE40-87E1-466FCF6554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4A0-2D42-A024-7E4EF7A13F4D}"/>
                </c:ext>
              </c:extLst>
            </c:dLbl>
            <c:dLbl>
              <c:idx val="8"/>
              <c:tx>
                <c:rich>
                  <a:bodyPr/>
                  <a:lstStyle/>
                  <a:p>
                    <a:fld id="{8AB0CF8D-6BCB-FA4E-BE43-391CC706B03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4A0-2D42-A024-7E4EF7A13F4D}"/>
                </c:ext>
              </c:extLst>
            </c:dLbl>
            <c:dLbl>
              <c:idx val="9"/>
              <c:tx>
                <c:rich>
                  <a:bodyPr/>
                  <a:lstStyle/>
                  <a:p>
                    <a:fld id="{F5224691-B5C5-434C-AAA7-717380D7ABA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4A0-2D42-A024-7E4EF7A13F4D}"/>
                </c:ext>
              </c:extLst>
            </c:dLbl>
            <c:dLbl>
              <c:idx val="10"/>
              <c:tx>
                <c:rich>
                  <a:bodyPr/>
                  <a:lstStyle/>
                  <a:p>
                    <a:fld id="{8635709B-1B5F-6542-8F6E-5F3FBE15E5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4A0-2D42-A024-7E4EF7A13F4D}"/>
                </c:ext>
              </c:extLst>
            </c:dLbl>
            <c:dLbl>
              <c:idx val="11"/>
              <c:tx>
                <c:rich>
                  <a:bodyPr/>
                  <a:lstStyle/>
                  <a:p>
                    <a:fld id="{FC8FD333-824E-544E-B72C-5F84E777E01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4A0-2D42-A024-7E4EF7A13F4D}"/>
                </c:ext>
              </c:extLst>
            </c:dLbl>
            <c:dLbl>
              <c:idx val="12"/>
              <c:tx>
                <c:rich>
                  <a:bodyPr/>
                  <a:lstStyle/>
                  <a:p>
                    <a:fld id="{9DE85297-AA8A-3F45-BEC5-4F03738BA1D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4A0-2D42-A024-7E4EF7A13F4D}"/>
                </c:ext>
              </c:extLst>
            </c:dLbl>
            <c:dLbl>
              <c:idx val="13"/>
              <c:tx>
                <c:rich>
                  <a:bodyPr/>
                  <a:lstStyle/>
                  <a:p>
                    <a:fld id="{58B098BD-815F-9C4C-8201-FE15005AB67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4A0-2D42-A024-7E4EF7A13F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Subcounties'!$B$191:$B$204</c:f>
              <c:numCache>
                <c:formatCode>0%</c:formatCode>
                <c:ptCount val="14"/>
                <c:pt idx="0">
                  <c:v>0</c:v>
                </c:pt>
                <c:pt idx="1">
                  <c:v>0</c:v>
                </c:pt>
                <c:pt idx="2">
                  <c:v>0</c:v>
                </c:pt>
                <c:pt idx="3">
                  <c:v>0</c:v>
                </c:pt>
                <c:pt idx="4">
                  <c:v>0</c:v>
                </c:pt>
                <c:pt idx="5">
                  <c:v>0.45569620253164556</c:v>
                </c:pt>
                <c:pt idx="6">
                  <c:v>0</c:v>
                </c:pt>
                <c:pt idx="7">
                  <c:v>0</c:v>
                </c:pt>
                <c:pt idx="8">
                  <c:v>2.5316455696202531E-2</c:v>
                </c:pt>
                <c:pt idx="9">
                  <c:v>0.51898734177215189</c:v>
                </c:pt>
                <c:pt idx="10">
                  <c:v>0</c:v>
                </c:pt>
                <c:pt idx="11">
                  <c:v>0</c:v>
                </c:pt>
                <c:pt idx="12">
                  <c:v>0</c:v>
                </c:pt>
                <c:pt idx="13">
                  <c:v>0</c:v>
                </c:pt>
              </c:numCache>
            </c:numRef>
          </c:val>
          <c:extLst>
            <c:ext xmlns:c15="http://schemas.microsoft.com/office/drawing/2012/chart" uri="{02D57815-91ED-43cb-92C2-25804820EDAC}">
              <c15:datalabelsRange>
                <c15:f>'Hampshire Subcounties'!$B$208:$B$221</c15:f>
                <c15:dlblRangeCache>
                  <c:ptCount val="14"/>
                  <c:pt idx="5">
                    <c:v>46% (36)</c:v>
                  </c:pt>
                  <c:pt idx="8">
                    <c:v>3% (2)</c:v>
                  </c:pt>
                  <c:pt idx="9">
                    <c:v>51% (41)</c:v>
                  </c:pt>
                </c15:dlblRangeCache>
              </c15:datalabelsRange>
            </c:ext>
            <c:ext xmlns:c16="http://schemas.microsoft.com/office/drawing/2014/chart" uri="{C3380CC4-5D6E-409C-BE32-E72D297353CC}">
              <c16:uniqueId val="{00000000-74A0-2D42-A024-7E4EF7A13F4D}"/>
            </c:ext>
          </c:extLst>
        </c:ser>
        <c:dLbls>
          <c:dLblPos val="outEnd"/>
          <c:showLegendKey val="0"/>
          <c:showVal val="1"/>
          <c:showCatName val="0"/>
          <c:showSerName val="0"/>
          <c:showPercent val="0"/>
          <c:showBubbleSize val="0"/>
        </c:dLbls>
        <c:gapWidth val="219"/>
        <c:overlap val="-27"/>
        <c:axId val="290193439"/>
        <c:axId val="278209983"/>
      </c:barChart>
      <c:catAx>
        <c:axId val="29019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09983"/>
        <c:crosses val="autoZero"/>
        <c:auto val="1"/>
        <c:lblAlgn val="ctr"/>
        <c:lblOffset val="100"/>
        <c:noMultiLvlLbl val="0"/>
      </c:catAx>
      <c:valAx>
        <c:axId val="27820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9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Data!$D$172</c:f>
              <c:strCache>
                <c:ptCount val="1"/>
                <c:pt idx="0">
                  <c:v>Hampshire County, Massachusetts</c:v>
                </c:pt>
              </c:strCache>
            </c:strRef>
          </c:tx>
          <c:spPr>
            <a:solidFill>
              <a:schemeClr val="accent1"/>
            </a:solidFill>
            <a:ln>
              <a:noFill/>
            </a:ln>
            <a:effectLst/>
          </c:spPr>
          <c:invertIfNegative val="0"/>
          <c:dLbls>
            <c:dLbl>
              <c:idx val="0"/>
              <c:tx>
                <c:rich>
                  <a:bodyPr/>
                  <a:lstStyle/>
                  <a:p>
                    <a:fld id="{0CB9E485-E98B-984A-8A2A-708B56AD59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4EB-0B4F-B741-42B0407D8718}"/>
                </c:ext>
              </c:extLst>
            </c:dLbl>
            <c:dLbl>
              <c:idx val="1"/>
              <c:tx>
                <c:rich>
                  <a:bodyPr/>
                  <a:lstStyle/>
                  <a:p>
                    <a:fld id="{3C395DCE-5E97-8546-B6C1-53DC7857DEF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4EB-0B4F-B741-42B0407D8718}"/>
                </c:ext>
              </c:extLst>
            </c:dLbl>
            <c:dLbl>
              <c:idx val="2"/>
              <c:tx>
                <c:rich>
                  <a:bodyPr/>
                  <a:lstStyle/>
                  <a:p>
                    <a:fld id="{54988857-A6B2-4D49-BD71-AFB7C3A19E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4EB-0B4F-B741-42B0407D8718}"/>
                </c:ext>
              </c:extLst>
            </c:dLbl>
            <c:dLbl>
              <c:idx val="3"/>
              <c:tx>
                <c:rich>
                  <a:bodyPr/>
                  <a:lstStyle/>
                  <a:p>
                    <a:fld id="{C92B2D57-93A8-1944-B816-B8A8610472B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4EB-0B4F-B741-42B0407D8718}"/>
                </c:ext>
              </c:extLst>
            </c:dLbl>
            <c:dLbl>
              <c:idx val="4"/>
              <c:tx>
                <c:rich>
                  <a:bodyPr/>
                  <a:lstStyle/>
                  <a:p>
                    <a:fld id="{B6286BAA-57AC-F64B-BA16-1CB05265A9C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4EB-0B4F-B741-42B0407D8718}"/>
                </c:ext>
              </c:extLst>
            </c:dLbl>
            <c:dLbl>
              <c:idx val="5"/>
              <c:tx>
                <c:rich>
                  <a:bodyPr/>
                  <a:lstStyle/>
                  <a:p>
                    <a:fld id="{70C9F760-1E70-EA4B-9478-97CB8FFBF00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4EB-0B4F-B741-42B0407D8718}"/>
                </c:ext>
              </c:extLst>
            </c:dLbl>
            <c:dLbl>
              <c:idx val="6"/>
              <c:tx>
                <c:rich>
                  <a:bodyPr/>
                  <a:lstStyle/>
                  <a:p>
                    <a:fld id="{0732361A-D969-3148-8F81-5E3256841C1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4EB-0B4F-B741-42B0407D8718}"/>
                </c:ext>
              </c:extLst>
            </c:dLbl>
            <c:dLbl>
              <c:idx val="7"/>
              <c:tx>
                <c:rich>
                  <a:bodyPr/>
                  <a:lstStyle/>
                  <a:p>
                    <a:fld id="{909AEB4C-6D6C-9646-9A5C-E291C3CDB94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4EB-0B4F-B741-42B0407D8718}"/>
                </c:ext>
              </c:extLst>
            </c:dLbl>
            <c:dLbl>
              <c:idx val="8"/>
              <c:tx>
                <c:rich>
                  <a:bodyPr/>
                  <a:lstStyle/>
                  <a:p>
                    <a:fld id="{DE853309-2EBA-4241-8274-9E0C24ADAED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4EB-0B4F-B741-42B0407D8718}"/>
                </c:ext>
              </c:extLst>
            </c:dLbl>
            <c:dLbl>
              <c:idx val="9"/>
              <c:tx>
                <c:rich>
                  <a:bodyPr/>
                  <a:lstStyle/>
                  <a:p>
                    <a:fld id="{E93CF12C-B404-454D-BC17-CA8FE1DC29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4EB-0B4F-B741-42B0407D8718}"/>
                </c:ext>
              </c:extLst>
            </c:dLbl>
            <c:dLbl>
              <c:idx val="10"/>
              <c:tx>
                <c:rich>
                  <a:bodyPr/>
                  <a:lstStyle/>
                  <a:p>
                    <a:fld id="{4F6F5A56-55B0-304D-A393-BB402B9000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4EB-0B4F-B741-42B0407D8718}"/>
                </c:ext>
              </c:extLst>
            </c:dLbl>
            <c:dLbl>
              <c:idx val="11"/>
              <c:tx>
                <c:rich>
                  <a:bodyPr/>
                  <a:lstStyle/>
                  <a:p>
                    <a:fld id="{7517F45B-22E7-3745-B3D8-DB94202966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4EB-0B4F-B741-42B0407D8718}"/>
                </c:ext>
              </c:extLst>
            </c:dLbl>
            <c:dLbl>
              <c:idx val="12"/>
              <c:tx>
                <c:rich>
                  <a:bodyPr/>
                  <a:lstStyle/>
                  <a:p>
                    <a:fld id="{BC6D7821-0F17-0F45-9D2F-898DBCA114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4EB-0B4F-B741-42B0407D8718}"/>
                </c:ext>
              </c:extLst>
            </c:dLbl>
            <c:dLbl>
              <c:idx val="13"/>
              <c:tx>
                <c:rich>
                  <a:bodyPr/>
                  <a:lstStyle/>
                  <a:p>
                    <a:fld id="{1F2A1690-4DD3-2847-B8A4-933DB5B5184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4EB-0B4F-B741-42B0407D87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Data!$A$173:$A$186</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Data!$D$173:$D$186</c:f>
              <c:numCache>
                <c:formatCode>0%</c:formatCode>
                <c:ptCount val="14"/>
                <c:pt idx="0">
                  <c:v>0</c:v>
                </c:pt>
                <c:pt idx="1">
                  <c:v>9.2592592592592587E-3</c:v>
                </c:pt>
                <c:pt idx="2">
                  <c:v>0</c:v>
                </c:pt>
                <c:pt idx="3">
                  <c:v>0.1111111111111111</c:v>
                </c:pt>
                <c:pt idx="4">
                  <c:v>0</c:v>
                </c:pt>
                <c:pt idx="5">
                  <c:v>0.5981481481481481</c:v>
                </c:pt>
                <c:pt idx="6">
                  <c:v>0</c:v>
                </c:pt>
                <c:pt idx="7">
                  <c:v>1.1111111111111112E-2</c:v>
                </c:pt>
                <c:pt idx="8">
                  <c:v>0.11666666666666667</c:v>
                </c:pt>
                <c:pt idx="9">
                  <c:v>8.8888888888888892E-2</c:v>
                </c:pt>
                <c:pt idx="10">
                  <c:v>0</c:v>
                </c:pt>
                <c:pt idx="11">
                  <c:v>0</c:v>
                </c:pt>
                <c:pt idx="12">
                  <c:v>6.4814814814814811E-2</c:v>
                </c:pt>
                <c:pt idx="13">
                  <c:v>0</c:v>
                </c:pt>
              </c:numCache>
            </c:numRef>
          </c:val>
          <c:extLst>
            <c:ext xmlns:c15="http://schemas.microsoft.com/office/drawing/2012/chart" uri="{02D57815-91ED-43cb-92C2-25804820EDAC}">
              <c15:datalabelsRange>
                <c15:f>Data!$D$190:$D$203</c15:f>
                <c15:dlblRangeCache>
                  <c:ptCount val="14"/>
                  <c:pt idx="1">
                    <c:v>1% (5)</c:v>
                  </c:pt>
                  <c:pt idx="3">
                    <c:v>11% (60)</c:v>
                  </c:pt>
                  <c:pt idx="5">
                    <c:v>60% (323)</c:v>
                  </c:pt>
                  <c:pt idx="7">
                    <c:v>1% (6)</c:v>
                  </c:pt>
                  <c:pt idx="8">
                    <c:v>12% (63)</c:v>
                  </c:pt>
                  <c:pt idx="9">
                    <c:v>9% (48)</c:v>
                  </c:pt>
                  <c:pt idx="12">
                    <c:v>6% (35)</c:v>
                  </c:pt>
                </c15:dlblRangeCache>
              </c15:datalabelsRange>
            </c:ext>
            <c:ext xmlns:c16="http://schemas.microsoft.com/office/drawing/2014/chart" uri="{C3380CC4-5D6E-409C-BE32-E72D297353CC}">
              <c16:uniqueId val="{00000000-34EB-0B4F-B741-42B0407D8718}"/>
            </c:ext>
          </c:extLst>
        </c:ser>
        <c:dLbls>
          <c:dLblPos val="outEnd"/>
          <c:showLegendKey val="0"/>
          <c:showVal val="1"/>
          <c:showCatName val="0"/>
          <c:showSerName val="0"/>
          <c:showPercent val="0"/>
          <c:showBubbleSize val="0"/>
        </c:dLbls>
        <c:gapWidth val="219"/>
        <c:overlap val="-27"/>
        <c:axId val="58843567"/>
        <c:axId val="8042047"/>
      </c:barChart>
      <c:catAx>
        <c:axId val="5884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2047"/>
        <c:crosses val="autoZero"/>
        <c:auto val="1"/>
        <c:lblAlgn val="ctr"/>
        <c:lblOffset val="100"/>
        <c:noMultiLvlLbl val="0"/>
      </c:catAx>
      <c:valAx>
        <c:axId val="8042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Subcounties'!$C$190</c:f>
              <c:strCache>
                <c:ptCount val="1"/>
                <c:pt idx="0">
                  <c:v>Belchertown town, Hampshire County, Massachusetts</c:v>
                </c:pt>
              </c:strCache>
            </c:strRef>
          </c:tx>
          <c:spPr>
            <a:solidFill>
              <a:schemeClr val="accent1"/>
            </a:solidFill>
            <a:ln>
              <a:noFill/>
            </a:ln>
            <a:effectLst/>
          </c:spPr>
          <c:invertIfNegative val="0"/>
          <c:dLbls>
            <c:dLbl>
              <c:idx val="0"/>
              <c:tx>
                <c:rich>
                  <a:bodyPr/>
                  <a:lstStyle/>
                  <a:p>
                    <a:fld id="{AD29A42B-33A3-8340-BAC5-190B077609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D25-D544-AFCE-BBD3D551B119}"/>
                </c:ext>
              </c:extLst>
            </c:dLbl>
            <c:dLbl>
              <c:idx val="1"/>
              <c:tx>
                <c:rich>
                  <a:bodyPr/>
                  <a:lstStyle/>
                  <a:p>
                    <a:fld id="{3B9FDB16-866E-2B4F-83C7-8DB6694EA8A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D25-D544-AFCE-BBD3D551B119}"/>
                </c:ext>
              </c:extLst>
            </c:dLbl>
            <c:dLbl>
              <c:idx val="2"/>
              <c:tx>
                <c:rich>
                  <a:bodyPr/>
                  <a:lstStyle/>
                  <a:p>
                    <a:fld id="{33E3AFCF-3E86-1840-935C-BC8DEF9CA2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D25-D544-AFCE-BBD3D551B119}"/>
                </c:ext>
              </c:extLst>
            </c:dLbl>
            <c:dLbl>
              <c:idx val="3"/>
              <c:tx>
                <c:rich>
                  <a:bodyPr/>
                  <a:lstStyle/>
                  <a:p>
                    <a:fld id="{124DD614-56D4-D243-AD89-1054D5BFA5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D25-D544-AFCE-BBD3D551B119}"/>
                </c:ext>
              </c:extLst>
            </c:dLbl>
            <c:dLbl>
              <c:idx val="4"/>
              <c:tx>
                <c:rich>
                  <a:bodyPr/>
                  <a:lstStyle/>
                  <a:p>
                    <a:fld id="{7D3FE946-EA25-494B-9007-3C6F472C4A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D25-D544-AFCE-BBD3D551B119}"/>
                </c:ext>
              </c:extLst>
            </c:dLbl>
            <c:dLbl>
              <c:idx val="5"/>
              <c:tx>
                <c:rich>
                  <a:bodyPr/>
                  <a:lstStyle/>
                  <a:p>
                    <a:fld id="{A5E1C1BA-069B-1143-A2CD-56D9D0593CA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D25-D544-AFCE-BBD3D551B119}"/>
                </c:ext>
              </c:extLst>
            </c:dLbl>
            <c:dLbl>
              <c:idx val="6"/>
              <c:tx>
                <c:rich>
                  <a:bodyPr/>
                  <a:lstStyle/>
                  <a:p>
                    <a:fld id="{6A962378-2C77-EC4E-96F3-D396CDD246E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D25-D544-AFCE-BBD3D551B119}"/>
                </c:ext>
              </c:extLst>
            </c:dLbl>
            <c:dLbl>
              <c:idx val="7"/>
              <c:tx>
                <c:rich>
                  <a:bodyPr/>
                  <a:lstStyle/>
                  <a:p>
                    <a:fld id="{2E6AF302-6A2E-0146-AACA-AF410698E93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D25-D544-AFCE-BBD3D551B119}"/>
                </c:ext>
              </c:extLst>
            </c:dLbl>
            <c:dLbl>
              <c:idx val="8"/>
              <c:tx>
                <c:rich>
                  <a:bodyPr/>
                  <a:lstStyle/>
                  <a:p>
                    <a:fld id="{A8F0A390-B59C-CA4C-82B2-5BBB11CCDB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D25-D544-AFCE-BBD3D551B119}"/>
                </c:ext>
              </c:extLst>
            </c:dLbl>
            <c:dLbl>
              <c:idx val="9"/>
              <c:tx>
                <c:rich>
                  <a:bodyPr/>
                  <a:lstStyle/>
                  <a:p>
                    <a:fld id="{64B21550-E4EE-B542-BB59-417F96DF870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D25-D544-AFCE-BBD3D551B119}"/>
                </c:ext>
              </c:extLst>
            </c:dLbl>
            <c:dLbl>
              <c:idx val="10"/>
              <c:tx>
                <c:rich>
                  <a:bodyPr/>
                  <a:lstStyle/>
                  <a:p>
                    <a:fld id="{E3E922F0-8AEB-9C4E-A0E7-93B37F68C13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D25-D544-AFCE-BBD3D551B119}"/>
                </c:ext>
              </c:extLst>
            </c:dLbl>
            <c:dLbl>
              <c:idx val="11"/>
              <c:tx>
                <c:rich>
                  <a:bodyPr/>
                  <a:lstStyle/>
                  <a:p>
                    <a:fld id="{E6669494-30E6-6B43-B011-F5B12FD17F8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D25-D544-AFCE-BBD3D551B119}"/>
                </c:ext>
              </c:extLst>
            </c:dLbl>
            <c:dLbl>
              <c:idx val="12"/>
              <c:tx>
                <c:rich>
                  <a:bodyPr/>
                  <a:lstStyle/>
                  <a:p>
                    <a:fld id="{0CBEF42F-BF8D-0545-8E89-9C8454EF27C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D25-D544-AFCE-BBD3D551B119}"/>
                </c:ext>
              </c:extLst>
            </c:dLbl>
            <c:dLbl>
              <c:idx val="13"/>
              <c:tx>
                <c:rich>
                  <a:bodyPr/>
                  <a:lstStyle/>
                  <a:p>
                    <a:fld id="{CBD288F6-EEE6-294E-A532-3BD8E653891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D25-D544-AFCE-BBD3D551B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Subcounties'!$C$191:$C$204</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'Hampshire Subcounties'!$C$208:$C$221</c15:f>
                <c15:dlblRangeCache>
                  <c:ptCount val="14"/>
                  <c:pt idx="3">
                    <c:v>100% (33)</c:v>
                  </c:pt>
                </c15:dlblRangeCache>
              </c15:datalabelsRange>
            </c:ext>
            <c:ext xmlns:c16="http://schemas.microsoft.com/office/drawing/2014/chart" uri="{C3380CC4-5D6E-409C-BE32-E72D297353CC}">
              <c16:uniqueId val="{00000000-FD25-D544-AFCE-BBD3D551B119}"/>
            </c:ext>
          </c:extLst>
        </c:ser>
        <c:dLbls>
          <c:dLblPos val="outEnd"/>
          <c:showLegendKey val="0"/>
          <c:showVal val="1"/>
          <c:showCatName val="0"/>
          <c:showSerName val="0"/>
          <c:showPercent val="0"/>
          <c:showBubbleSize val="0"/>
        </c:dLbls>
        <c:gapWidth val="219"/>
        <c:overlap val="-27"/>
        <c:axId val="62962623"/>
        <c:axId val="63590015"/>
      </c:barChart>
      <c:catAx>
        <c:axId val="629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0015"/>
        <c:crosses val="autoZero"/>
        <c:auto val="1"/>
        <c:lblAlgn val="ctr"/>
        <c:lblOffset val="100"/>
        <c:noMultiLvlLbl val="0"/>
      </c:catAx>
      <c:valAx>
        <c:axId val="635900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2623"/>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Subcounties'!$D$190</c:f>
              <c:strCache>
                <c:ptCount val="1"/>
                <c:pt idx="0">
                  <c:v>Easthampton Town city, Hampshire County, Massachusetts</c:v>
                </c:pt>
              </c:strCache>
            </c:strRef>
          </c:tx>
          <c:spPr>
            <a:solidFill>
              <a:schemeClr val="accent1"/>
            </a:solidFill>
            <a:ln>
              <a:noFill/>
            </a:ln>
            <a:effectLst/>
          </c:spPr>
          <c:invertIfNegative val="0"/>
          <c:dLbls>
            <c:dLbl>
              <c:idx val="0"/>
              <c:tx>
                <c:rich>
                  <a:bodyPr/>
                  <a:lstStyle/>
                  <a:p>
                    <a:fld id="{E3EA1F48-239B-4F4C-99DA-A38BC7AA7C4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F84-BC45-871B-BCC3A67C7A3A}"/>
                </c:ext>
              </c:extLst>
            </c:dLbl>
            <c:dLbl>
              <c:idx val="1"/>
              <c:tx>
                <c:rich>
                  <a:bodyPr/>
                  <a:lstStyle/>
                  <a:p>
                    <a:fld id="{70AF4C10-A930-8342-83C9-EBEE2613EB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F84-BC45-871B-BCC3A67C7A3A}"/>
                </c:ext>
              </c:extLst>
            </c:dLbl>
            <c:dLbl>
              <c:idx val="2"/>
              <c:tx>
                <c:rich>
                  <a:bodyPr/>
                  <a:lstStyle/>
                  <a:p>
                    <a:fld id="{A1C59675-AD7A-3D43-8EBF-04B08D87593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F84-BC45-871B-BCC3A67C7A3A}"/>
                </c:ext>
              </c:extLst>
            </c:dLbl>
            <c:dLbl>
              <c:idx val="3"/>
              <c:tx>
                <c:rich>
                  <a:bodyPr/>
                  <a:lstStyle/>
                  <a:p>
                    <a:fld id="{E04E1DFF-F4F6-E44F-8B39-B1DDD1C3D2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F84-BC45-871B-BCC3A67C7A3A}"/>
                </c:ext>
              </c:extLst>
            </c:dLbl>
            <c:dLbl>
              <c:idx val="4"/>
              <c:tx>
                <c:rich>
                  <a:bodyPr/>
                  <a:lstStyle/>
                  <a:p>
                    <a:fld id="{7097B155-FEF0-A349-85EA-307B7E0E68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F84-BC45-871B-BCC3A67C7A3A}"/>
                </c:ext>
              </c:extLst>
            </c:dLbl>
            <c:dLbl>
              <c:idx val="5"/>
              <c:tx>
                <c:rich>
                  <a:bodyPr/>
                  <a:lstStyle/>
                  <a:p>
                    <a:fld id="{DF7387B0-B8D1-5341-A7D7-D89690FDF6C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F84-BC45-871B-BCC3A67C7A3A}"/>
                </c:ext>
              </c:extLst>
            </c:dLbl>
            <c:dLbl>
              <c:idx val="6"/>
              <c:tx>
                <c:rich>
                  <a:bodyPr/>
                  <a:lstStyle/>
                  <a:p>
                    <a:fld id="{19F87F76-3A4B-F046-B3F7-6F1C965E59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F84-BC45-871B-BCC3A67C7A3A}"/>
                </c:ext>
              </c:extLst>
            </c:dLbl>
            <c:dLbl>
              <c:idx val="7"/>
              <c:tx>
                <c:rich>
                  <a:bodyPr/>
                  <a:lstStyle/>
                  <a:p>
                    <a:fld id="{EE115392-1CE4-3F49-9D4F-3B8C37023DE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F84-BC45-871B-BCC3A67C7A3A}"/>
                </c:ext>
              </c:extLst>
            </c:dLbl>
            <c:dLbl>
              <c:idx val="8"/>
              <c:tx>
                <c:rich>
                  <a:bodyPr/>
                  <a:lstStyle/>
                  <a:p>
                    <a:fld id="{87D05716-2E07-E045-92EA-733D456F973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F84-BC45-871B-BCC3A67C7A3A}"/>
                </c:ext>
              </c:extLst>
            </c:dLbl>
            <c:dLbl>
              <c:idx val="9"/>
              <c:tx>
                <c:rich>
                  <a:bodyPr/>
                  <a:lstStyle/>
                  <a:p>
                    <a:fld id="{EB97BA94-72A5-9A43-9024-292BE7662E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F84-BC45-871B-BCC3A67C7A3A}"/>
                </c:ext>
              </c:extLst>
            </c:dLbl>
            <c:dLbl>
              <c:idx val="10"/>
              <c:tx>
                <c:rich>
                  <a:bodyPr/>
                  <a:lstStyle/>
                  <a:p>
                    <a:fld id="{EA9C685F-0E14-F241-87D1-78067571D9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F84-BC45-871B-BCC3A67C7A3A}"/>
                </c:ext>
              </c:extLst>
            </c:dLbl>
            <c:dLbl>
              <c:idx val="11"/>
              <c:tx>
                <c:rich>
                  <a:bodyPr/>
                  <a:lstStyle/>
                  <a:p>
                    <a:fld id="{59ED7747-59BB-E04C-9D03-3054EBEBFD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F84-BC45-871B-BCC3A67C7A3A}"/>
                </c:ext>
              </c:extLst>
            </c:dLbl>
            <c:dLbl>
              <c:idx val="12"/>
              <c:tx>
                <c:rich>
                  <a:bodyPr/>
                  <a:lstStyle/>
                  <a:p>
                    <a:fld id="{814BCBB0-FAA4-D44B-B585-19FB5A4B24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F84-BC45-871B-BCC3A67C7A3A}"/>
                </c:ext>
              </c:extLst>
            </c:dLbl>
            <c:dLbl>
              <c:idx val="13"/>
              <c:tx>
                <c:rich>
                  <a:bodyPr/>
                  <a:lstStyle/>
                  <a:p>
                    <a:fld id="{B030F857-10E4-4A4C-97BD-00C789207FD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F84-BC45-871B-BCC3A67C7A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Subcounties'!$D$191:$D$204</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'Hampshire Subcounties'!$D$208:$D$221</c15:f>
                <c15:dlblRangeCache>
                  <c:ptCount val="14"/>
                  <c:pt idx="5">
                    <c:v>100% (148)</c:v>
                  </c:pt>
                </c15:dlblRangeCache>
              </c15:datalabelsRange>
            </c:ext>
            <c:ext xmlns:c16="http://schemas.microsoft.com/office/drawing/2014/chart" uri="{C3380CC4-5D6E-409C-BE32-E72D297353CC}">
              <c16:uniqueId val="{00000000-CF84-BC45-871B-BCC3A67C7A3A}"/>
            </c:ext>
          </c:extLst>
        </c:ser>
        <c:dLbls>
          <c:dLblPos val="outEnd"/>
          <c:showLegendKey val="0"/>
          <c:showVal val="1"/>
          <c:showCatName val="0"/>
          <c:showSerName val="0"/>
          <c:showPercent val="0"/>
          <c:showBubbleSize val="0"/>
        </c:dLbls>
        <c:gapWidth val="219"/>
        <c:overlap val="-27"/>
        <c:axId val="61329599"/>
        <c:axId val="61343471"/>
      </c:barChart>
      <c:catAx>
        <c:axId val="6132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3471"/>
        <c:crosses val="autoZero"/>
        <c:auto val="1"/>
        <c:lblAlgn val="ctr"/>
        <c:lblOffset val="100"/>
        <c:noMultiLvlLbl val="0"/>
      </c:catAx>
      <c:valAx>
        <c:axId val="613434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959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Subcounties'!$E$190</c:f>
              <c:strCache>
                <c:ptCount val="1"/>
                <c:pt idx="0">
                  <c:v>Hatfield town, Hampshire County, Massachusetts</c:v>
                </c:pt>
              </c:strCache>
            </c:strRef>
          </c:tx>
          <c:spPr>
            <a:solidFill>
              <a:schemeClr val="accent1"/>
            </a:solidFill>
            <a:ln>
              <a:noFill/>
            </a:ln>
            <a:effectLst/>
          </c:spPr>
          <c:invertIfNegative val="0"/>
          <c:dLbls>
            <c:dLbl>
              <c:idx val="0"/>
              <c:tx>
                <c:rich>
                  <a:bodyPr/>
                  <a:lstStyle/>
                  <a:p>
                    <a:fld id="{84829D45-9694-AA45-A575-33F2FEE465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22-B545-820A-9F58278D4232}"/>
                </c:ext>
              </c:extLst>
            </c:dLbl>
            <c:dLbl>
              <c:idx val="1"/>
              <c:tx>
                <c:rich>
                  <a:bodyPr/>
                  <a:lstStyle/>
                  <a:p>
                    <a:fld id="{11F72738-9AA5-E44A-8B13-744DECB372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22-B545-820A-9F58278D4232}"/>
                </c:ext>
              </c:extLst>
            </c:dLbl>
            <c:dLbl>
              <c:idx val="2"/>
              <c:tx>
                <c:rich>
                  <a:bodyPr/>
                  <a:lstStyle/>
                  <a:p>
                    <a:fld id="{1C296515-DCED-2E40-BF16-9AFBC537102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22-B545-820A-9F58278D4232}"/>
                </c:ext>
              </c:extLst>
            </c:dLbl>
            <c:dLbl>
              <c:idx val="3"/>
              <c:tx>
                <c:rich>
                  <a:bodyPr/>
                  <a:lstStyle/>
                  <a:p>
                    <a:fld id="{18ACF376-7D89-0244-8DE6-3FC6DC758AF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22-B545-820A-9F58278D4232}"/>
                </c:ext>
              </c:extLst>
            </c:dLbl>
            <c:dLbl>
              <c:idx val="4"/>
              <c:tx>
                <c:rich>
                  <a:bodyPr/>
                  <a:lstStyle/>
                  <a:p>
                    <a:fld id="{6870709B-3F51-6342-A507-A12E132291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22-B545-820A-9F58278D4232}"/>
                </c:ext>
              </c:extLst>
            </c:dLbl>
            <c:dLbl>
              <c:idx val="5"/>
              <c:tx>
                <c:rich>
                  <a:bodyPr/>
                  <a:lstStyle/>
                  <a:p>
                    <a:fld id="{71FCAA34-1517-1940-80B1-89BAE90E7B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22-B545-820A-9F58278D4232}"/>
                </c:ext>
              </c:extLst>
            </c:dLbl>
            <c:dLbl>
              <c:idx val="6"/>
              <c:tx>
                <c:rich>
                  <a:bodyPr/>
                  <a:lstStyle/>
                  <a:p>
                    <a:fld id="{9220B343-A398-0C47-93C4-F511CD144C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22-B545-820A-9F58278D4232}"/>
                </c:ext>
              </c:extLst>
            </c:dLbl>
            <c:dLbl>
              <c:idx val="7"/>
              <c:tx>
                <c:rich>
                  <a:bodyPr/>
                  <a:lstStyle/>
                  <a:p>
                    <a:fld id="{5FEDA077-95B6-124C-8795-7720A49E08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22-B545-820A-9F58278D4232}"/>
                </c:ext>
              </c:extLst>
            </c:dLbl>
            <c:dLbl>
              <c:idx val="8"/>
              <c:tx>
                <c:rich>
                  <a:bodyPr/>
                  <a:lstStyle/>
                  <a:p>
                    <a:fld id="{F69896D3-8EA5-6A43-9D38-A121ED524C7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B22-B545-820A-9F58278D4232}"/>
                </c:ext>
              </c:extLst>
            </c:dLbl>
            <c:dLbl>
              <c:idx val="9"/>
              <c:tx>
                <c:rich>
                  <a:bodyPr/>
                  <a:lstStyle/>
                  <a:p>
                    <a:fld id="{27B80B4A-4B4C-AB45-AB44-6251FB43CE4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B22-B545-820A-9F58278D4232}"/>
                </c:ext>
              </c:extLst>
            </c:dLbl>
            <c:dLbl>
              <c:idx val="10"/>
              <c:tx>
                <c:rich>
                  <a:bodyPr/>
                  <a:lstStyle/>
                  <a:p>
                    <a:fld id="{530179F7-2886-5E4C-834F-B49A5475FA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B22-B545-820A-9F58278D4232}"/>
                </c:ext>
              </c:extLst>
            </c:dLbl>
            <c:dLbl>
              <c:idx val="11"/>
              <c:tx>
                <c:rich>
                  <a:bodyPr/>
                  <a:lstStyle/>
                  <a:p>
                    <a:fld id="{A9138479-0DE3-9D48-B0C1-65EC83130B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B22-B545-820A-9F58278D4232}"/>
                </c:ext>
              </c:extLst>
            </c:dLbl>
            <c:dLbl>
              <c:idx val="12"/>
              <c:tx>
                <c:rich>
                  <a:bodyPr/>
                  <a:lstStyle/>
                  <a:p>
                    <a:fld id="{94E78298-5F11-C94F-B248-74F9ED1778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B22-B545-820A-9F58278D4232}"/>
                </c:ext>
              </c:extLst>
            </c:dLbl>
            <c:dLbl>
              <c:idx val="13"/>
              <c:tx>
                <c:rich>
                  <a:bodyPr/>
                  <a:lstStyle/>
                  <a:p>
                    <a:fld id="{0161B85A-B965-0A48-AD01-9BE7C163EEA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B22-B545-820A-9F58278D42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Subcounties'!$E$191:$E$204</c:f>
              <c:numCache>
                <c:formatCode>0%</c:formatCode>
                <c:ptCount val="14"/>
                <c:pt idx="0">
                  <c:v>0</c:v>
                </c:pt>
                <c:pt idx="1">
                  <c:v>0</c:v>
                </c:pt>
                <c:pt idx="2">
                  <c:v>0</c:v>
                </c:pt>
                <c:pt idx="3">
                  <c:v>0</c:v>
                </c:pt>
                <c:pt idx="4">
                  <c:v>0</c:v>
                </c:pt>
                <c:pt idx="5">
                  <c:v>0</c:v>
                </c:pt>
                <c:pt idx="6">
                  <c:v>0</c:v>
                </c:pt>
                <c:pt idx="7">
                  <c:v>1</c:v>
                </c:pt>
                <c:pt idx="8">
                  <c:v>0</c:v>
                </c:pt>
                <c:pt idx="9">
                  <c:v>0</c:v>
                </c:pt>
                <c:pt idx="10">
                  <c:v>0</c:v>
                </c:pt>
                <c:pt idx="11">
                  <c:v>0</c:v>
                </c:pt>
                <c:pt idx="12">
                  <c:v>0</c:v>
                </c:pt>
                <c:pt idx="13">
                  <c:v>0</c:v>
                </c:pt>
              </c:numCache>
            </c:numRef>
          </c:val>
          <c:extLst>
            <c:ext xmlns:c15="http://schemas.microsoft.com/office/drawing/2012/chart" uri="{02D57815-91ED-43cb-92C2-25804820EDAC}">
              <c15:datalabelsRange>
                <c15:f>'Hampshire Subcounties'!$E$191:$E$204</c15:f>
                <c15:dlblRangeCache>
                  <c:ptCount val="14"/>
                  <c:pt idx="0">
                    <c:v>0%</c:v>
                  </c:pt>
                  <c:pt idx="1">
                    <c:v>0%</c:v>
                  </c:pt>
                  <c:pt idx="2">
                    <c:v>0%</c:v>
                  </c:pt>
                  <c:pt idx="3">
                    <c:v>0%</c:v>
                  </c:pt>
                  <c:pt idx="4">
                    <c:v>0%</c:v>
                  </c:pt>
                  <c:pt idx="5">
                    <c:v>0%</c:v>
                  </c:pt>
                  <c:pt idx="6">
                    <c:v>0%</c:v>
                  </c:pt>
                  <c:pt idx="7">
                    <c:v>100%</c:v>
                  </c:pt>
                  <c:pt idx="8">
                    <c:v>0%</c:v>
                  </c:pt>
                  <c:pt idx="9">
                    <c:v>0%</c:v>
                  </c:pt>
                  <c:pt idx="10">
                    <c:v>0%</c:v>
                  </c:pt>
                  <c:pt idx="11">
                    <c:v>0%</c:v>
                  </c:pt>
                  <c:pt idx="12">
                    <c:v>0%</c:v>
                  </c:pt>
                  <c:pt idx="13">
                    <c:v>0%</c:v>
                  </c:pt>
                </c15:dlblRangeCache>
              </c15:datalabelsRange>
            </c:ext>
            <c:ext xmlns:c16="http://schemas.microsoft.com/office/drawing/2014/chart" uri="{C3380CC4-5D6E-409C-BE32-E72D297353CC}">
              <c16:uniqueId val="{00000000-2B22-B545-820A-9F58278D4232}"/>
            </c:ext>
          </c:extLst>
        </c:ser>
        <c:dLbls>
          <c:dLblPos val="outEnd"/>
          <c:showLegendKey val="0"/>
          <c:showVal val="1"/>
          <c:showCatName val="0"/>
          <c:showSerName val="0"/>
          <c:showPercent val="0"/>
          <c:showBubbleSize val="0"/>
        </c:dLbls>
        <c:gapWidth val="219"/>
        <c:overlap val="-27"/>
        <c:axId val="1766334816"/>
        <c:axId val="59225407"/>
      </c:barChart>
      <c:catAx>
        <c:axId val="17663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5407"/>
        <c:crosses val="autoZero"/>
        <c:auto val="1"/>
        <c:lblAlgn val="ctr"/>
        <c:lblOffset val="100"/>
        <c:noMultiLvlLbl val="0"/>
      </c:catAx>
      <c:valAx>
        <c:axId val="592254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334816"/>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Subcounties'!$F$190</c:f>
              <c:strCache>
                <c:ptCount val="1"/>
                <c:pt idx="0">
                  <c:v>Middlefield town, Hampshire County, Massachusetts</c:v>
                </c:pt>
              </c:strCache>
            </c:strRef>
          </c:tx>
          <c:spPr>
            <a:solidFill>
              <a:schemeClr val="accent1"/>
            </a:solidFill>
            <a:ln>
              <a:noFill/>
            </a:ln>
            <a:effectLst/>
          </c:spPr>
          <c:invertIfNegative val="0"/>
          <c:dLbls>
            <c:dLbl>
              <c:idx val="0"/>
              <c:tx>
                <c:rich>
                  <a:bodyPr/>
                  <a:lstStyle/>
                  <a:p>
                    <a:fld id="{E5A100E7-8C9D-D94A-AD27-B04622AEF9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FAA-1846-8BCC-2B56F4D418A8}"/>
                </c:ext>
              </c:extLst>
            </c:dLbl>
            <c:dLbl>
              <c:idx val="1"/>
              <c:tx>
                <c:rich>
                  <a:bodyPr/>
                  <a:lstStyle/>
                  <a:p>
                    <a:fld id="{ACEE40C9-57A2-5244-943D-5E775080B9B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AA-1846-8BCC-2B56F4D418A8}"/>
                </c:ext>
              </c:extLst>
            </c:dLbl>
            <c:dLbl>
              <c:idx val="2"/>
              <c:tx>
                <c:rich>
                  <a:bodyPr/>
                  <a:lstStyle/>
                  <a:p>
                    <a:fld id="{61A9EC54-3E02-EF47-80E8-03BBC17C204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AA-1846-8BCC-2B56F4D418A8}"/>
                </c:ext>
              </c:extLst>
            </c:dLbl>
            <c:dLbl>
              <c:idx val="3"/>
              <c:tx>
                <c:rich>
                  <a:bodyPr/>
                  <a:lstStyle/>
                  <a:p>
                    <a:fld id="{9571B149-2F9D-9744-B43C-6B8ED88004E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AA-1846-8BCC-2B56F4D418A8}"/>
                </c:ext>
              </c:extLst>
            </c:dLbl>
            <c:dLbl>
              <c:idx val="4"/>
              <c:tx>
                <c:rich>
                  <a:bodyPr/>
                  <a:lstStyle/>
                  <a:p>
                    <a:fld id="{7C8AF35C-9808-B345-BCE0-9091214B33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AA-1846-8BCC-2B56F4D418A8}"/>
                </c:ext>
              </c:extLst>
            </c:dLbl>
            <c:dLbl>
              <c:idx val="5"/>
              <c:tx>
                <c:rich>
                  <a:bodyPr/>
                  <a:lstStyle/>
                  <a:p>
                    <a:fld id="{EB1052C9-DCCC-E44E-8CCD-EA69750CE5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AA-1846-8BCC-2B56F4D418A8}"/>
                </c:ext>
              </c:extLst>
            </c:dLbl>
            <c:dLbl>
              <c:idx val="6"/>
              <c:tx>
                <c:rich>
                  <a:bodyPr/>
                  <a:lstStyle/>
                  <a:p>
                    <a:fld id="{F1656E37-B2C9-154B-9DFB-2CF2F1499E2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AA-1846-8BCC-2B56F4D418A8}"/>
                </c:ext>
              </c:extLst>
            </c:dLbl>
            <c:dLbl>
              <c:idx val="7"/>
              <c:tx>
                <c:rich>
                  <a:bodyPr/>
                  <a:lstStyle/>
                  <a:p>
                    <a:fld id="{C913F5BC-63EA-D34D-B068-17D6286F71E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AA-1846-8BCC-2B56F4D418A8}"/>
                </c:ext>
              </c:extLst>
            </c:dLbl>
            <c:dLbl>
              <c:idx val="8"/>
              <c:tx>
                <c:rich>
                  <a:bodyPr/>
                  <a:lstStyle/>
                  <a:p>
                    <a:fld id="{C8B72637-7F71-3348-9E2A-D14ED6AED7D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AA-1846-8BCC-2B56F4D418A8}"/>
                </c:ext>
              </c:extLst>
            </c:dLbl>
            <c:dLbl>
              <c:idx val="9"/>
              <c:tx>
                <c:rich>
                  <a:bodyPr/>
                  <a:lstStyle/>
                  <a:p>
                    <a:fld id="{218B724B-3222-814B-AB69-1E3190F54B4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AA-1846-8BCC-2B56F4D418A8}"/>
                </c:ext>
              </c:extLst>
            </c:dLbl>
            <c:dLbl>
              <c:idx val="10"/>
              <c:tx>
                <c:rich>
                  <a:bodyPr/>
                  <a:lstStyle/>
                  <a:p>
                    <a:fld id="{513DDDC2-E059-DC42-9E3E-4B66ACB0239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AA-1846-8BCC-2B56F4D418A8}"/>
                </c:ext>
              </c:extLst>
            </c:dLbl>
            <c:dLbl>
              <c:idx val="11"/>
              <c:tx>
                <c:rich>
                  <a:bodyPr/>
                  <a:lstStyle/>
                  <a:p>
                    <a:fld id="{F846FA29-6CD2-5E4B-8EF2-A830267245C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AA-1846-8BCC-2B56F4D418A8}"/>
                </c:ext>
              </c:extLst>
            </c:dLbl>
            <c:dLbl>
              <c:idx val="12"/>
              <c:tx>
                <c:rich>
                  <a:bodyPr/>
                  <a:lstStyle/>
                  <a:p>
                    <a:fld id="{0F133E2A-E519-8B4E-9A74-D6F1B86F35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FAA-1846-8BCC-2B56F4D418A8}"/>
                </c:ext>
              </c:extLst>
            </c:dLbl>
            <c:dLbl>
              <c:idx val="13"/>
              <c:tx>
                <c:rich>
                  <a:bodyPr/>
                  <a:lstStyle/>
                  <a:p>
                    <a:fld id="{6C0B5754-8935-4840-A24C-7370629A37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FAA-1846-8BCC-2B56F4D41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Subcounties'!$F$191:$F$204</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'Hampshire Subcounties'!$F$208:$F$221</c15:f>
                <c15:dlblRangeCache>
                  <c:ptCount val="14"/>
                  <c:pt idx="5">
                    <c:v>100% (13)</c:v>
                  </c:pt>
                </c15:dlblRangeCache>
              </c15:datalabelsRange>
            </c:ext>
            <c:ext xmlns:c16="http://schemas.microsoft.com/office/drawing/2014/chart" uri="{C3380CC4-5D6E-409C-BE32-E72D297353CC}">
              <c16:uniqueId val="{00000000-2FAA-1846-8BCC-2B56F4D418A8}"/>
            </c:ext>
          </c:extLst>
        </c:ser>
        <c:dLbls>
          <c:dLblPos val="outEnd"/>
          <c:showLegendKey val="0"/>
          <c:showVal val="1"/>
          <c:showCatName val="0"/>
          <c:showSerName val="0"/>
          <c:showPercent val="0"/>
          <c:showBubbleSize val="0"/>
        </c:dLbls>
        <c:gapWidth val="219"/>
        <c:overlap val="-27"/>
        <c:axId val="52894031"/>
        <c:axId val="53443119"/>
      </c:barChart>
      <c:catAx>
        <c:axId val="528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3119"/>
        <c:crosses val="autoZero"/>
        <c:auto val="1"/>
        <c:lblAlgn val="ctr"/>
        <c:lblOffset val="100"/>
        <c:noMultiLvlLbl val="0"/>
      </c:catAx>
      <c:valAx>
        <c:axId val="534431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03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Subcounties'!$G$190</c:f>
              <c:strCache>
                <c:ptCount val="1"/>
                <c:pt idx="0">
                  <c:v>Northampton city, Hampshire County, Massachusetts</c:v>
                </c:pt>
              </c:strCache>
            </c:strRef>
          </c:tx>
          <c:spPr>
            <a:solidFill>
              <a:schemeClr val="accent1"/>
            </a:solidFill>
            <a:ln>
              <a:noFill/>
            </a:ln>
            <a:effectLst/>
          </c:spPr>
          <c:invertIfNegative val="0"/>
          <c:dLbls>
            <c:dLbl>
              <c:idx val="0"/>
              <c:tx>
                <c:rich>
                  <a:bodyPr/>
                  <a:lstStyle/>
                  <a:p>
                    <a:fld id="{11E9093F-8467-7A4E-BEF3-759C213E6C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462-B745-98E6-BE5648747003}"/>
                </c:ext>
              </c:extLst>
            </c:dLbl>
            <c:dLbl>
              <c:idx val="1"/>
              <c:tx>
                <c:rich>
                  <a:bodyPr/>
                  <a:lstStyle/>
                  <a:p>
                    <a:fld id="{E54087D2-E6F4-F84B-90F0-02E56E4D3D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462-B745-98E6-BE5648747003}"/>
                </c:ext>
              </c:extLst>
            </c:dLbl>
            <c:dLbl>
              <c:idx val="2"/>
              <c:tx>
                <c:rich>
                  <a:bodyPr/>
                  <a:lstStyle/>
                  <a:p>
                    <a:fld id="{0455572B-3C43-D349-B052-FC3D56529A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462-B745-98E6-BE5648747003}"/>
                </c:ext>
              </c:extLst>
            </c:dLbl>
            <c:dLbl>
              <c:idx val="3"/>
              <c:tx>
                <c:rich>
                  <a:bodyPr/>
                  <a:lstStyle/>
                  <a:p>
                    <a:fld id="{56CBEF09-2E5A-144B-BBC7-553EEE4BC00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462-B745-98E6-BE5648747003}"/>
                </c:ext>
              </c:extLst>
            </c:dLbl>
            <c:dLbl>
              <c:idx val="4"/>
              <c:tx>
                <c:rich>
                  <a:bodyPr/>
                  <a:lstStyle/>
                  <a:p>
                    <a:fld id="{3AA576A8-1186-0A4B-8AC3-89390ABE8A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462-B745-98E6-BE5648747003}"/>
                </c:ext>
              </c:extLst>
            </c:dLbl>
            <c:dLbl>
              <c:idx val="5"/>
              <c:tx>
                <c:rich>
                  <a:bodyPr/>
                  <a:lstStyle/>
                  <a:p>
                    <a:fld id="{BD749AD6-6E8A-9C42-B927-02063347F7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462-B745-98E6-BE5648747003}"/>
                </c:ext>
              </c:extLst>
            </c:dLbl>
            <c:dLbl>
              <c:idx val="6"/>
              <c:tx>
                <c:rich>
                  <a:bodyPr/>
                  <a:lstStyle/>
                  <a:p>
                    <a:fld id="{AE1DB202-DDB4-B648-85FF-0DCCCC98C1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462-B745-98E6-BE5648747003}"/>
                </c:ext>
              </c:extLst>
            </c:dLbl>
            <c:dLbl>
              <c:idx val="7"/>
              <c:tx>
                <c:rich>
                  <a:bodyPr/>
                  <a:lstStyle/>
                  <a:p>
                    <a:fld id="{C5908DB0-52AB-6849-839B-FE4DE6BBF6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462-B745-98E6-BE5648747003}"/>
                </c:ext>
              </c:extLst>
            </c:dLbl>
            <c:dLbl>
              <c:idx val="8"/>
              <c:tx>
                <c:rich>
                  <a:bodyPr/>
                  <a:lstStyle/>
                  <a:p>
                    <a:fld id="{755D94AE-AEDB-DF46-88A4-AA523775A69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462-B745-98E6-BE5648747003}"/>
                </c:ext>
              </c:extLst>
            </c:dLbl>
            <c:dLbl>
              <c:idx val="9"/>
              <c:tx>
                <c:rich>
                  <a:bodyPr/>
                  <a:lstStyle/>
                  <a:p>
                    <a:fld id="{6F4D91AE-8552-4343-9118-77BFE458F11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462-B745-98E6-BE5648747003}"/>
                </c:ext>
              </c:extLst>
            </c:dLbl>
            <c:dLbl>
              <c:idx val="10"/>
              <c:tx>
                <c:rich>
                  <a:bodyPr/>
                  <a:lstStyle/>
                  <a:p>
                    <a:fld id="{6C06947D-0580-1248-B1E6-B4B1523A910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462-B745-98E6-BE5648747003}"/>
                </c:ext>
              </c:extLst>
            </c:dLbl>
            <c:dLbl>
              <c:idx val="11"/>
              <c:tx>
                <c:rich>
                  <a:bodyPr/>
                  <a:lstStyle/>
                  <a:p>
                    <a:fld id="{5DF11EC1-01C0-5D44-AC53-DEDFACA674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462-B745-98E6-BE5648747003}"/>
                </c:ext>
              </c:extLst>
            </c:dLbl>
            <c:dLbl>
              <c:idx val="12"/>
              <c:tx>
                <c:rich>
                  <a:bodyPr/>
                  <a:lstStyle/>
                  <a:p>
                    <a:fld id="{2848D238-2BB1-4B40-B452-243DCC4CDC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462-B745-98E6-BE5648747003}"/>
                </c:ext>
              </c:extLst>
            </c:dLbl>
            <c:dLbl>
              <c:idx val="13"/>
              <c:tx>
                <c:rich>
                  <a:bodyPr/>
                  <a:lstStyle/>
                  <a:p>
                    <a:fld id="{9B0F65F1-0D38-8043-92CE-DCA2ED65FEC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462-B745-98E6-BE56487470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Subcounties'!$G$191:$G$204</c:f>
              <c:numCache>
                <c:formatCode>0%</c:formatCode>
                <c:ptCount val="14"/>
                <c:pt idx="0">
                  <c:v>0</c:v>
                </c:pt>
                <c:pt idx="1">
                  <c:v>0</c:v>
                </c:pt>
                <c:pt idx="2">
                  <c:v>0</c:v>
                </c:pt>
                <c:pt idx="3">
                  <c:v>8.2352941176470587E-2</c:v>
                </c:pt>
                <c:pt idx="4">
                  <c:v>0</c:v>
                </c:pt>
                <c:pt idx="5">
                  <c:v>0.68235294117647061</c:v>
                </c:pt>
                <c:pt idx="6">
                  <c:v>0</c:v>
                </c:pt>
                <c:pt idx="7">
                  <c:v>0</c:v>
                </c:pt>
                <c:pt idx="8">
                  <c:v>0.18823529411764706</c:v>
                </c:pt>
                <c:pt idx="9">
                  <c:v>4.7058823529411764E-2</c:v>
                </c:pt>
                <c:pt idx="10">
                  <c:v>0</c:v>
                </c:pt>
                <c:pt idx="11">
                  <c:v>0</c:v>
                </c:pt>
                <c:pt idx="12">
                  <c:v>0</c:v>
                </c:pt>
                <c:pt idx="13">
                  <c:v>0</c:v>
                </c:pt>
              </c:numCache>
            </c:numRef>
          </c:val>
          <c:extLst>
            <c:ext xmlns:c15="http://schemas.microsoft.com/office/drawing/2012/chart" uri="{02D57815-91ED-43cb-92C2-25804820EDAC}">
              <c15:datalabelsRange>
                <c15:f>'Hampshire Subcounties'!$G$208:$G$221</c15:f>
                <c15:dlblRangeCache>
                  <c:ptCount val="14"/>
                  <c:pt idx="3">
                    <c:v>8% (7)</c:v>
                  </c:pt>
                  <c:pt idx="5">
                    <c:v>68% (58)</c:v>
                  </c:pt>
                  <c:pt idx="8">
                    <c:v>19% (16)</c:v>
                  </c:pt>
                  <c:pt idx="9">
                    <c:v>5% (4)</c:v>
                  </c:pt>
                </c15:dlblRangeCache>
              </c15:datalabelsRange>
            </c:ext>
            <c:ext xmlns:c16="http://schemas.microsoft.com/office/drawing/2014/chart" uri="{C3380CC4-5D6E-409C-BE32-E72D297353CC}">
              <c16:uniqueId val="{00000000-9462-B745-98E6-BE5648747003}"/>
            </c:ext>
          </c:extLst>
        </c:ser>
        <c:dLbls>
          <c:dLblPos val="outEnd"/>
          <c:showLegendKey val="0"/>
          <c:showVal val="1"/>
          <c:showCatName val="0"/>
          <c:showSerName val="0"/>
          <c:showPercent val="0"/>
          <c:showBubbleSize val="0"/>
        </c:dLbls>
        <c:gapWidth val="219"/>
        <c:overlap val="-27"/>
        <c:axId val="32405087"/>
        <c:axId val="32289903"/>
      </c:barChart>
      <c:catAx>
        <c:axId val="3240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9903"/>
        <c:crosses val="autoZero"/>
        <c:auto val="1"/>
        <c:lblAlgn val="ctr"/>
        <c:lblOffset val="100"/>
        <c:noMultiLvlLbl val="0"/>
      </c:catAx>
      <c:valAx>
        <c:axId val="32289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508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Subcounties'!$H$190</c:f>
              <c:strCache>
                <c:ptCount val="1"/>
                <c:pt idx="0">
                  <c:v>Pelham town, Hampshire County, Massachusetts</c:v>
                </c:pt>
              </c:strCache>
            </c:strRef>
          </c:tx>
          <c:spPr>
            <a:solidFill>
              <a:schemeClr val="accent1"/>
            </a:solidFill>
            <a:ln>
              <a:noFill/>
            </a:ln>
            <a:effectLst/>
          </c:spPr>
          <c:invertIfNegative val="0"/>
          <c:dLbls>
            <c:dLbl>
              <c:idx val="0"/>
              <c:tx>
                <c:rich>
                  <a:bodyPr/>
                  <a:lstStyle/>
                  <a:p>
                    <a:fld id="{D9F5DA98-D48C-F64F-8291-C9CBC7AAB7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C21-224C-AFC1-3FE5D41DB739}"/>
                </c:ext>
              </c:extLst>
            </c:dLbl>
            <c:dLbl>
              <c:idx val="1"/>
              <c:tx>
                <c:rich>
                  <a:bodyPr/>
                  <a:lstStyle/>
                  <a:p>
                    <a:fld id="{2C3661F5-CFF8-574B-9C55-F3AAE423C2E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C21-224C-AFC1-3FE5D41DB739}"/>
                </c:ext>
              </c:extLst>
            </c:dLbl>
            <c:dLbl>
              <c:idx val="2"/>
              <c:tx>
                <c:rich>
                  <a:bodyPr/>
                  <a:lstStyle/>
                  <a:p>
                    <a:fld id="{E8598543-75C7-2E41-A017-E9AADA2FCE9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C21-224C-AFC1-3FE5D41DB739}"/>
                </c:ext>
              </c:extLst>
            </c:dLbl>
            <c:dLbl>
              <c:idx val="3"/>
              <c:tx>
                <c:rich>
                  <a:bodyPr/>
                  <a:lstStyle/>
                  <a:p>
                    <a:fld id="{D27888DB-A302-9E42-B890-79C586DF7E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C21-224C-AFC1-3FE5D41DB739}"/>
                </c:ext>
              </c:extLst>
            </c:dLbl>
            <c:dLbl>
              <c:idx val="4"/>
              <c:tx>
                <c:rich>
                  <a:bodyPr/>
                  <a:lstStyle/>
                  <a:p>
                    <a:fld id="{4E3B36F2-45BE-6F4F-9A1C-4AC500435F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C21-224C-AFC1-3FE5D41DB739}"/>
                </c:ext>
              </c:extLst>
            </c:dLbl>
            <c:dLbl>
              <c:idx val="5"/>
              <c:tx>
                <c:rich>
                  <a:bodyPr/>
                  <a:lstStyle/>
                  <a:p>
                    <a:fld id="{AC918E1E-12F6-2445-B5C8-4DB6C7BAA4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C21-224C-AFC1-3FE5D41DB739}"/>
                </c:ext>
              </c:extLst>
            </c:dLbl>
            <c:dLbl>
              <c:idx val="6"/>
              <c:tx>
                <c:rich>
                  <a:bodyPr/>
                  <a:lstStyle/>
                  <a:p>
                    <a:fld id="{402F9D5E-4549-DB4B-98D3-D2DF9B800C2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C21-224C-AFC1-3FE5D41DB739}"/>
                </c:ext>
              </c:extLst>
            </c:dLbl>
            <c:dLbl>
              <c:idx val="7"/>
              <c:tx>
                <c:rich>
                  <a:bodyPr/>
                  <a:lstStyle/>
                  <a:p>
                    <a:fld id="{CC76CB70-34C2-0E4D-955A-E59D016A345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C21-224C-AFC1-3FE5D41DB739}"/>
                </c:ext>
              </c:extLst>
            </c:dLbl>
            <c:dLbl>
              <c:idx val="8"/>
              <c:tx>
                <c:rich>
                  <a:bodyPr/>
                  <a:lstStyle/>
                  <a:p>
                    <a:fld id="{9085E151-EEF0-A242-BE11-AD1B81092E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C21-224C-AFC1-3FE5D41DB739}"/>
                </c:ext>
              </c:extLst>
            </c:dLbl>
            <c:dLbl>
              <c:idx val="9"/>
              <c:tx>
                <c:rich>
                  <a:bodyPr/>
                  <a:lstStyle/>
                  <a:p>
                    <a:fld id="{A2A86BBE-5C38-124D-9BD6-CC43AF5532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C21-224C-AFC1-3FE5D41DB739}"/>
                </c:ext>
              </c:extLst>
            </c:dLbl>
            <c:dLbl>
              <c:idx val="10"/>
              <c:tx>
                <c:rich>
                  <a:bodyPr/>
                  <a:lstStyle/>
                  <a:p>
                    <a:fld id="{B69DC56E-EB0A-C14E-8D97-98B4187660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C21-224C-AFC1-3FE5D41DB739}"/>
                </c:ext>
              </c:extLst>
            </c:dLbl>
            <c:dLbl>
              <c:idx val="11"/>
              <c:tx>
                <c:rich>
                  <a:bodyPr/>
                  <a:lstStyle/>
                  <a:p>
                    <a:fld id="{451697E8-B70F-C54C-9053-1F614CF23E0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C21-224C-AFC1-3FE5D41DB739}"/>
                </c:ext>
              </c:extLst>
            </c:dLbl>
            <c:dLbl>
              <c:idx val="12"/>
              <c:tx>
                <c:rich>
                  <a:bodyPr/>
                  <a:lstStyle/>
                  <a:p>
                    <a:fld id="{B98B69B7-F488-5E49-AA59-BC34D29F81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C21-224C-AFC1-3FE5D41DB739}"/>
                </c:ext>
              </c:extLst>
            </c:dLbl>
            <c:dLbl>
              <c:idx val="13"/>
              <c:tx>
                <c:rich>
                  <a:bodyPr/>
                  <a:lstStyle/>
                  <a:p>
                    <a:fld id="{22DF948D-CD46-F240-8AAB-0CC1B61A7F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C21-224C-AFC1-3FE5D41DB7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Subcounties'!$H$191:$H$204</c:f>
              <c:numCache>
                <c:formatCode>0%</c:formatCode>
                <c:ptCount val="14"/>
                <c:pt idx="0">
                  <c:v>0</c:v>
                </c:pt>
                <c:pt idx="1">
                  <c:v>0</c:v>
                </c:pt>
                <c:pt idx="2">
                  <c:v>0</c:v>
                </c:pt>
                <c:pt idx="3">
                  <c:v>0</c:v>
                </c:pt>
                <c:pt idx="4">
                  <c:v>0</c:v>
                </c:pt>
                <c:pt idx="5">
                  <c:v>0.66666666666666663</c:v>
                </c:pt>
                <c:pt idx="6">
                  <c:v>0</c:v>
                </c:pt>
                <c:pt idx="7">
                  <c:v>0</c:v>
                </c:pt>
                <c:pt idx="8">
                  <c:v>0</c:v>
                </c:pt>
                <c:pt idx="9">
                  <c:v>0.33333333333333331</c:v>
                </c:pt>
                <c:pt idx="10">
                  <c:v>0</c:v>
                </c:pt>
                <c:pt idx="11">
                  <c:v>0</c:v>
                </c:pt>
                <c:pt idx="12">
                  <c:v>0</c:v>
                </c:pt>
                <c:pt idx="13">
                  <c:v>0</c:v>
                </c:pt>
              </c:numCache>
            </c:numRef>
          </c:val>
          <c:extLst>
            <c:ext xmlns:c15="http://schemas.microsoft.com/office/drawing/2012/chart" uri="{02D57815-91ED-43cb-92C2-25804820EDAC}">
              <c15:datalabelsRange>
                <c15:f>'Hampshire Subcounties'!$H$208:$H$221</c15:f>
                <c15:dlblRangeCache>
                  <c:ptCount val="14"/>
                  <c:pt idx="5">
                    <c:v>67% (6)</c:v>
                  </c:pt>
                  <c:pt idx="9">
                    <c:v>33% (3)</c:v>
                  </c:pt>
                </c15:dlblRangeCache>
              </c15:datalabelsRange>
            </c:ext>
            <c:ext xmlns:c16="http://schemas.microsoft.com/office/drawing/2014/chart" uri="{C3380CC4-5D6E-409C-BE32-E72D297353CC}">
              <c16:uniqueId val="{00000000-5C21-224C-AFC1-3FE5D41DB739}"/>
            </c:ext>
          </c:extLst>
        </c:ser>
        <c:dLbls>
          <c:dLblPos val="outEnd"/>
          <c:showLegendKey val="0"/>
          <c:showVal val="1"/>
          <c:showCatName val="0"/>
          <c:showSerName val="0"/>
          <c:showPercent val="0"/>
          <c:showBubbleSize val="0"/>
        </c:dLbls>
        <c:gapWidth val="219"/>
        <c:overlap val="-27"/>
        <c:axId val="1762425344"/>
        <c:axId val="2042488448"/>
      </c:barChart>
      <c:catAx>
        <c:axId val="176242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88448"/>
        <c:crosses val="autoZero"/>
        <c:auto val="1"/>
        <c:lblAlgn val="ctr"/>
        <c:lblOffset val="100"/>
        <c:noMultiLvlLbl val="0"/>
      </c:catAx>
      <c:valAx>
        <c:axId val="2042488448"/>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42534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Subcounties'!$I$190</c:f>
              <c:strCache>
                <c:ptCount val="1"/>
                <c:pt idx="0">
                  <c:v>South Hadley town, Hampshire County, Massachusetts</c:v>
                </c:pt>
              </c:strCache>
            </c:strRef>
          </c:tx>
          <c:spPr>
            <a:solidFill>
              <a:schemeClr val="accent1"/>
            </a:solidFill>
            <a:ln>
              <a:noFill/>
            </a:ln>
            <a:effectLst/>
          </c:spPr>
          <c:invertIfNegative val="0"/>
          <c:dLbls>
            <c:dLbl>
              <c:idx val="0"/>
              <c:tx>
                <c:rich>
                  <a:bodyPr/>
                  <a:lstStyle/>
                  <a:p>
                    <a:fld id="{786F2B35-C7DC-B34F-97C9-7909568EE3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752-5E42-B735-11E99E4A398F}"/>
                </c:ext>
              </c:extLst>
            </c:dLbl>
            <c:dLbl>
              <c:idx val="1"/>
              <c:tx>
                <c:rich>
                  <a:bodyPr/>
                  <a:lstStyle/>
                  <a:p>
                    <a:fld id="{EBF90ADE-72D3-F14D-ABFA-0087AA27B2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752-5E42-B735-11E99E4A398F}"/>
                </c:ext>
              </c:extLst>
            </c:dLbl>
            <c:dLbl>
              <c:idx val="2"/>
              <c:tx>
                <c:rich>
                  <a:bodyPr/>
                  <a:lstStyle/>
                  <a:p>
                    <a:fld id="{42808929-B309-6449-AEEF-3B3E380605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752-5E42-B735-11E99E4A398F}"/>
                </c:ext>
              </c:extLst>
            </c:dLbl>
            <c:dLbl>
              <c:idx val="3"/>
              <c:tx>
                <c:rich>
                  <a:bodyPr/>
                  <a:lstStyle/>
                  <a:p>
                    <a:fld id="{FF54CDBD-3CCA-BC48-9635-E8D83F84AE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752-5E42-B735-11E99E4A398F}"/>
                </c:ext>
              </c:extLst>
            </c:dLbl>
            <c:dLbl>
              <c:idx val="4"/>
              <c:tx>
                <c:rich>
                  <a:bodyPr/>
                  <a:lstStyle/>
                  <a:p>
                    <a:fld id="{A479F633-8CEE-EA48-AC7B-2EBA5D3CEE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752-5E42-B735-11E99E4A398F}"/>
                </c:ext>
              </c:extLst>
            </c:dLbl>
            <c:dLbl>
              <c:idx val="5"/>
              <c:tx>
                <c:rich>
                  <a:bodyPr/>
                  <a:lstStyle/>
                  <a:p>
                    <a:fld id="{722EB2A5-9A9F-2648-AD3D-47D5A91693A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752-5E42-B735-11E99E4A398F}"/>
                </c:ext>
              </c:extLst>
            </c:dLbl>
            <c:dLbl>
              <c:idx val="6"/>
              <c:tx>
                <c:rich>
                  <a:bodyPr/>
                  <a:lstStyle/>
                  <a:p>
                    <a:fld id="{1856D769-31EA-E142-9D4E-140F7D7A85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752-5E42-B735-11E99E4A398F}"/>
                </c:ext>
              </c:extLst>
            </c:dLbl>
            <c:dLbl>
              <c:idx val="7"/>
              <c:tx>
                <c:rich>
                  <a:bodyPr/>
                  <a:lstStyle/>
                  <a:p>
                    <a:fld id="{2C74B53D-1D1E-6F4F-85AD-061E5AFFE6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752-5E42-B735-11E99E4A398F}"/>
                </c:ext>
              </c:extLst>
            </c:dLbl>
            <c:dLbl>
              <c:idx val="8"/>
              <c:tx>
                <c:rich>
                  <a:bodyPr/>
                  <a:lstStyle/>
                  <a:p>
                    <a:fld id="{577FB741-93EE-8D4C-971F-C1876A7CF55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752-5E42-B735-11E99E4A398F}"/>
                </c:ext>
              </c:extLst>
            </c:dLbl>
            <c:dLbl>
              <c:idx val="9"/>
              <c:tx>
                <c:rich>
                  <a:bodyPr/>
                  <a:lstStyle/>
                  <a:p>
                    <a:fld id="{0E19308F-E521-D340-8E13-D57C90E8542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752-5E42-B735-11E99E4A398F}"/>
                </c:ext>
              </c:extLst>
            </c:dLbl>
            <c:dLbl>
              <c:idx val="10"/>
              <c:tx>
                <c:rich>
                  <a:bodyPr/>
                  <a:lstStyle/>
                  <a:p>
                    <a:fld id="{F2886D49-A93B-C14F-A7CE-BE83E5F90A8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752-5E42-B735-11E99E4A398F}"/>
                </c:ext>
              </c:extLst>
            </c:dLbl>
            <c:dLbl>
              <c:idx val="11"/>
              <c:tx>
                <c:rich>
                  <a:bodyPr/>
                  <a:lstStyle/>
                  <a:p>
                    <a:fld id="{EF846869-F9C0-294D-A51C-531803EFCE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752-5E42-B735-11E99E4A398F}"/>
                </c:ext>
              </c:extLst>
            </c:dLbl>
            <c:dLbl>
              <c:idx val="12"/>
              <c:tx>
                <c:rich>
                  <a:bodyPr/>
                  <a:lstStyle/>
                  <a:p>
                    <a:fld id="{D1836A1D-9F61-4746-99AA-0A0D1A3FC7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752-5E42-B735-11E99E4A398F}"/>
                </c:ext>
              </c:extLst>
            </c:dLbl>
            <c:dLbl>
              <c:idx val="13"/>
              <c:tx>
                <c:rich>
                  <a:bodyPr/>
                  <a:lstStyle/>
                  <a:p>
                    <a:fld id="{EDF38E6F-A744-B94E-9DAB-976CC0DEA0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752-5E42-B735-11E99E4A39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Subcounties'!$I$191:$I$204</c:f>
              <c:numCache>
                <c:formatCode>0%</c:formatCode>
                <c:ptCount val="14"/>
                <c:pt idx="0">
                  <c:v>0</c:v>
                </c:pt>
                <c:pt idx="1">
                  <c:v>5.2083333333333336E-2</c:v>
                </c:pt>
                <c:pt idx="2">
                  <c:v>0</c:v>
                </c:pt>
                <c:pt idx="3">
                  <c:v>0.20833333333333334</c:v>
                </c:pt>
                <c:pt idx="4">
                  <c:v>0</c:v>
                </c:pt>
                <c:pt idx="5">
                  <c:v>0.59375</c:v>
                </c:pt>
                <c:pt idx="6">
                  <c:v>0</c:v>
                </c:pt>
                <c:pt idx="7">
                  <c:v>0</c:v>
                </c:pt>
                <c:pt idx="8">
                  <c:v>0.14583333333333334</c:v>
                </c:pt>
                <c:pt idx="9">
                  <c:v>0</c:v>
                </c:pt>
                <c:pt idx="10">
                  <c:v>0</c:v>
                </c:pt>
                <c:pt idx="11">
                  <c:v>0</c:v>
                </c:pt>
                <c:pt idx="12">
                  <c:v>0</c:v>
                </c:pt>
                <c:pt idx="13">
                  <c:v>0</c:v>
                </c:pt>
              </c:numCache>
            </c:numRef>
          </c:val>
          <c:extLst>
            <c:ext xmlns:c15="http://schemas.microsoft.com/office/drawing/2012/chart" uri="{02D57815-91ED-43cb-92C2-25804820EDAC}">
              <c15:datalabelsRange>
                <c15:f>'Hampshire Subcounties'!$I$208:$I$221</c15:f>
                <c15:dlblRangeCache>
                  <c:ptCount val="14"/>
                  <c:pt idx="1">
                    <c:v>5% (5)</c:v>
                  </c:pt>
                  <c:pt idx="3">
                    <c:v>21% (20)</c:v>
                  </c:pt>
                  <c:pt idx="5">
                    <c:v>59%  (57)</c:v>
                  </c:pt>
                  <c:pt idx="8">
                    <c:v>15% (14)</c:v>
                  </c:pt>
                </c15:dlblRangeCache>
              </c15:datalabelsRange>
            </c:ext>
            <c:ext xmlns:c16="http://schemas.microsoft.com/office/drawing/2014/chart" uri="{C3380CC4-5D6E-409C-BE32-E72D297353CC}">
              <c16:uniqueId val="{00000000-7752-5E42-B735-11E99E4A398F}"/>
            </c:ext>
          </c:extLst>
        </c:ser>
        <c:dLbls>
          <c:dLblPos val="outEnd"/>
          <c:showLegendKey val="0"/>
          <c:showVal val="1"/>
          <c:showCatName val="0"/>
          <c:showSerName val="0"/>
          <c:showPercent val="0"/>
          <c:showBubbleSize val="0"/>
        </c:dLbls>
        <c:gapWidth val="219"/>
        <c:overlap val="-27"/>
        <c:axId val="59416207"/>
        <c:axId val="1765980240"/>
      </c:barChart>
      <c:catAx>
        <c:axId val="5941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80240"/>
        <c:crosses val="autoZero"/>
        <c:auto val="1"/>
        <c:lblAlgn val="ctr"/>
        <c:lblOffset val="100"/>
        <c:noMultiLvlLbl val="0"/>
      </c:catAx>
      <c:valAx>
        <c:axId val="1765980240"/>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6207"/>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Subcounties'!$J$190</c:f>
              <c:strCache>
                <c:ptCount val="1"/>
                <c:pt idx="0">
                  <c:v>Ware town, Hampshire County, Massachusetts</c:v>
                </c:pt>
              </c:strCache>
            </c:strRef>
          </c:tx>
          <c:spPr>
            <a:solidFill>
              <a:schemeClr val="accent1"/>
            </a:solidFill>
            <a:ln>
              <a:noFill/>
            </a:ln>
            <a:effectLst/>
          </c:spPr>
          <c:invertIfNegative val="0"/>
          <c:dLbls>
            <c:dLbl>
              <c:idx val="0"/>
              <c:tx>
                <c:rich>
                  <a:bodyPr/>
                  <a:lstStyle/>
                  <a:p>
                    <a:fld id="{975FC25B-A783-2346-A320-2E3C61A1BD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CD8-0C49-A95C-FED992CD374E}"/>
                </c:ext>
              </c:extLst>
            </c:dLbl>
            <c:dLbl>
              <c:idx val="1"/>
              <c:tx>
                <c:rich>
                  <a:bodyPr/>
                  <a:lstStyle/>
                  <a:p>
                    <a:fld id="{AB2EE5A9-A569-424F-8491-55FEE83D4EF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CD8-0C49-A95C-FED992CD374E}"/>
                </c:ext>
              </c:extLst>
            </c:dLbl>
            <c:dLbl>
              <c:idx val="2"/>
              <c:tx>
                <c:rich>
                  <a:bodyPr/>
                  <a:lstStyle/>
                  <a:p>
                    <a:fld id="{EEE46D93-E4D0-5A44-B5B7-81748ECF33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CD8-0C49-A95C-FED992CD374E}"/>
                </c:ext>
              </c:extLst>
            </c:dLbl>
            <c:dLbl>
              <c:idx val="3"/>
              <c:tx>
                <c:rich>
                  <a:bodyPr/>
                  <a:lstStyle/>
                  <a:p>
                    <a:fld id="{B22226A3-B31C-D744-A4D7-BCCA827D27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CD8-0C49-A95C-FED992CD374E}"/>
                </c:ext>
              </c:extLst>
            </c:dLbl>
            <c:dLbl>
              <c:idx val="4"/>
              <c:tx>
                <c:rich>
                  <a:bodyPr/>
                  <a:lstStyle/>
                  <a:p>
                    <a:fld id="{FCD3F793-32E9-AE41-BF6B-2087CBF7EF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CD8-0C49-A95C-FED992CD374E}"/>
                </c:ext>
              </c:extLst>
            </c:dLbl>
            <c:dLbl>
              <c:idx val="5"/>
              <c:tx>
                <c:rich>
                  <a:bodyPr/>
                  <a:lstStyle/>
                  <a:p>
                    <a:fld id="{04673EED-1AAD-4E43-85A7-EEF3D6C145C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CD8-0C49-A95C-FED992CD374E}"/>
                </c:ext>
              </c:extLst>
            </c:dLbl>
            <c:dLbl>
              <c:idx val="6"/>
              <c:tx>
                <c:rich>
                  <a:bodyPr/>
                  <a:lstStyle/>
                  <a:p>
                    <a:fld id="{BAB707B7-3FE2-C44E-8D8C-8E2482C4F3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CD8-0C49-A95C-FED992CD374E}"/>
                </c:ext>
              </c:extLst>
            </c:dLbl>
            <c:dLbl>
              <c:idx val="7"/>
              <c:tx>
                <c:rich>
                  <a:bodyPr/>
                  <a:lstStyle/>
                  <a:p>
                    <a:fld id="{FDCB2187-5A3B-2648-9647-B8155370BCD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CD8-0C49-A95C-FED992CD374E}"/>
                </c:ext>
              </c:extLst>
            </c:dLbl>
            <c:dLbl>
              <c:idx val="8"/>
              <c:tx>
                <c:rich>
                  <a:bodyPr/>
                  <a:lstStyle/>
                  <a:p>
                    <a:fld id="{0E54B094-9416-3340-86AA-AC6C2E95EAF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CD8-0C49-A95C-FED992CD374E}"/>
                </c:ext>
              </c:extLst>
            </c:dLbl>
            <c:dLbl>
              <c:idx val="9"/>
              <c:tx>
                <c:rich>
                  <a:bodyPr/>
                  <a:lstStyle/>
                  <a:p>
                    <a:fld id="{EC8A414E-2DC1-6048-8386-94053064A9C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CD8-0C49-A95C-FED992CD374E}"/>
                </c:ext>
              </c:extLst>
            </c:dLbl>
            <c:dLbl>
              <c:idx val="10"/>
              <c:tx>
                <c:rich>
                  <a:bodyPr/>
                  <a:lstStyle/>
                  <a:p>
                    <a:fld id="{F6BFCA6E-FEEC-AD47-AE89-F7502719C05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CD8-0C49-A95C-FED992CD374E}"/>
                </c:ext>
              </c:extLst>
            </c:dLbl>
            <c:dLbl>
              <c:idx val="11"/>
              <c:tx>
                <c:rich>
                  <a:bodyPr/>
                  <a:lstStyle/>
                  <a:p>
                    <a:fld id="{52853D21-47C4-264A-B26C-B3A013940B5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CD8-0C49-A95C-FED992CD374E}"/>
                </c:ext>
              </c:extLst>
            </c:dLbl>
            <c:dLbl>
              <c:idx val="12"/>
              <c:tx>
                <c:rich>
                  <a:bodyPr/>
                  <a:lstStyle/>
                  <a:p>
                    <a:fld id="{E69B3A2D-D66D-DB42-A444-56D2697971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CD8-0C49-A95C-FED992CD374E}"/>
                </c:ext>
              </c:extLst>
            </c:dLbl>
            <c:dLbl>
              <c:idx val="13"/>
              <c:tx>
                <c:rich>
                  <a:bodyPr/>
                  <a:lstStyle/>
                  <a:p>
                    <a:fld id="{C65558FA-2460-7D41-AC8D-7F09362448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CD8-0C49-A95C-FED992CD37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Subcounties'!$J$191:$J$204</c:f>
              <c:numCache>
                <c:formatCode>0%</c:formatCode>
                <c:ptCount val="14"/>
                <c:pt idx="0">
                  <c:v>0</c:v>
                </c:pt>
                <c:pt idx="1">
                  <c:v>0</c:v>
                </c:pt>
                <c:pt idx="2">
                  <c:v>0</c:v>
                </c:pt>
                <c:pt idx="3">
                  <c:v>0</c:v>
                </c:pt>
                <c:pt idx="4">
                  <c:v>0</c:v>
                </c:pt>
                <c:pt idx="5">
                  <c:v>0</c:v>
                </c:pt>
                <c:pt idx="6">
                  <c:v>0</c:v>
                </c:pt>
                <c:pt idx="7">
                  <c:v>0</c:v>
                </c:pt>
                <c:pt idx="8">
                  <c:v>0.46969696969696972</c:v>
                </c:pt>
                <c:pt idx="9">
                  <c:v>0</c:v>
                </c:pt>
                <c:pt idx="10">
                  <c:v>0</c:v>
                </c:pt>
                <c:pt idx="11">
                  <c:v>0</c:v>
                </c:pt>
                <c:pt idx="12">
                  <c:v>0.53030303030303028</c:v>
                </c:pt>
                <c:pt idx="13">
                  <c:v>0</c:v>
                </c:pt>
              </c:numCache>
            </c:numRef>
          </c:val>
          <c:extLst>
            <c:ext xmlns:c15="http://schemas.microsoft.com/office/drawing/2012/chart" uri="{02D57815-91ED-43cb-92C2-25804820EDAC}">
              <c15:datalabelsRange>
                <c15:f>'Hampshire Subcounties'!$J$208:$J$221</c15:f>
                <c15:dlblRangeCache>
                  <c:ptCount val="14"/>
                  <c:pt idx="8">
                    <c:v>47% (31)</c:v>
                  </c:pt>
                  <c:pt idx="12">
                    <c:v>53% (35)</c:v>
                  </c:pt>
                </c15:dlblRangeCache>
              </c15:datalabelsRange>
            </c:ext>
            <c:ext xmlns:c16="http://schemas.microsoft.com/office/drawing/2014/chart" uri="{C3380CC4-5D6E-409C-BE32-E72D297353CC}">
              <c16:uniqueId val="{00000000-ACD8-0C49-A95C-FED992CD374E}"/>
            </c:ext>
          </c:extLst>
        </c:ser>
        <c:dLbls>
          <c:dLblPos val="outEnd"/>
          <c:showLegendKey val="0"/>
          <c:showVal val="1"/>
          <c:showCatName val="0"/>
          <c:showSerName val="0"/>
          <c:showPercent val="0"/>
          <c:showBubbleSize val="0"/>
        </c:dLbls>
        <c:gapWidth val="219"/>
        <c:overlap val="-27"/>
        <c:axId val="1795872880"/>
        <c:axId val="41754159"/>
      </c:barChart>
      <c:catAx>
        <c:axId val="179587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4159"/>
        <c:crosses val="autoZero"/>
        <c:auto val="1"/>
        <c:lblAlgn val="ctr"/>
        <c:lblOffset val="100"/>
        <c:noMultiLvlLbl val="0"/>
      </c:catAx>
      <c:valAx>
        <c:axId val="41754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Subcounties'!$K$190</c:f>
              <c:strCache>
                <c:ptCount val="1"/>
                <c:pt idx="0">
                  <c:v>Williamsburg town, Hampshire County, Massachusetts</c:v>
                </c:pt>
              </c:strCache>
            </c:strRef>
          </c:tx>
          <c:spPr>
            <a:solidFill>
              <a:schemeClr val="accent1"/>
            </a:solidFill>
            <a:ln>
              <a:noFill/>
            </a:ln>
            <a:effectLst/>
          </c:spPr>
          <c:invertIfNegative val="0"/>
          <c:dLbls>
            <c:dLbl>
              <c:idx val="0"/>
              <c:tx>
                <c:rich>
                  <a:bodyPr/>
                  <a:lstStyle/>
                  <a:p>
                    <a:fld id="{E38987A3-3619-524A-8731-C81927600E4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2C-894E-BA82-8EA0A53A3DD8}"/>
                </c:ext>
              </c:extLst>
            </c:dLbl>
            <c:dLbl>
              <c:idx val="1"/>
              <c:tx>
                <c:rich>
                  <a:bodyPr/>
                  <a:lstStyle/>
                  <a:p>
                    <a:fld id="{7BEC8A07-CC78-FC4D-8143-1844540F5E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2C-894E-BA82-8EA0A53A3DD8}"/>
                </c:ext>
              </c:extLst>
            </c:dLbl>
            <c:dLbl>
              <c:idx val="2"/>
              <c:tx>
                <c:rich>
                  <a:bodyPr/>
                  <a:lstStyle/>
                  <a:p>
                    <a:fld id="{50A8E434-1636-E247-BF38-53C3CA31FC9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2C-894E-BA82-8EA0A53A3DD8}"/>
                </c:ext>
              </c:extLst>
            </c:dLbl>
            <c:dLbl>
              <c:idx val="3"/>
              <c:tx>
                <c:rich>
                  <a:bodyPr/>
                  <a:lstStyle/>
                  <a:p>
                    <a:fld id="{92DC1921-3596-4F4A-B268-BA7CA4FE72A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2C-894E-BA82-8EA0A53A3DD8}"/>
                </c:ext>
              </c:extLst>
            </c:dLbl>
            <c:dLbl>
              <c:idx val="4"/>
              <c:tx>
                <c:rich>
                  <a:bodyPr/>
                  <a:lstStyle/>
                  <a:p>
                    <a:fld id="{97291760-2294-9A44-8E05-456F1C6F09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2C-894E-BA82-8EA0A53A3DD8}"/>
                </c:ext>
              </c:extLst>
            </c:dLbl>
            <c:dLbl>
              <c:idx val="5"/>
              <c:tx>
                <c:rich>
                  <a:bodyPr/>
                  <a:lstStyle/>
                  <a:p>
                    <a:fld id="{7D3FC3FE-A518-0045-BBAC-DC020E11EB5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2C-894E-BA82-8EA0A53A3DD8}"/>
                </c:ext>
              </c:extLst>
            </c:dLbl>
            <c:dLbl>
              <c:idx val="6"/>
              <c:tx>
                <c:rich>
                  <a:bodyPr/>
                  <a:lstStyle/>
                  <a:p>
                    <a:fld id="{FA672A01-381B-2145-A734-B9FFAB52711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2C-894E-BA82-8EA0A53A3DD8}"/>
                </c:ext>
              </c:extLst>
            </c:dLbl>
            <c:dLbl>
              <c:idx val="7"/>
              <c:tx>
                <c:rich>
                  <a:bodyPr/>
                  <a:lstStyle/>
                  <a:p>
                    <a:fld id="{49B168B9-5FEF-5541-A0E4-11AB930913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2C-894E-BA82-8EA0A53A3DD8}"/>
                </c:ext>
              </c:extLst>
            </c:dLbl>
            <c:dLbl>
              <c:idx val="8"/>
              <c:tx>
                <c:rich>
                  <a:bodyPr/>
                  <a:lstStyle/>
                  <a:p>
                    <a:fld id="{76B6D341-E647-FE4F-8C02-58B0F6F9D6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B2C-894E-BA82-8EA0A53A3DD8}"/>
                </c:ext>
              </c:extLst>
            </c:dLbl>
            <c:dLbl>
              <c:idx val="9"/>
              <c:tx>
                <c:rich>
                  <a:bodyPr/>
                  <a:lstStyle/>
                  <a:p>
                    <a:fld id="{503F3823-1830-1849-9AAF-B540226C13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B2C-894E-BA82-8EA0A53A3DD8}"/>
                </c:ext>
              </c:extLst>
            </c:dLbl>
            <c:dLbl>
              <c:idx val="10"/>
              <c:tx>
                <c:rich>
                  <a:bodyPr/>
                  <a:lstStyle/>
                  <a:p>
                    <a:fld id="{8B2E44DA-C360-5C48-929B-4979F76E1CA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B2C-894E-BA82-8EA0A53A3DD8}"/>
                </c:ext>
              </c:extLst>
            </c:dLbl>
            <c:dLbl>
              <c:idx val="11"/>
              <c:tx>
                <c:rich>
                  <a:bodyPr/>
                  <a:lstStyle/>
                  <a:p>
                    <a:fld id="{BC09B54C-CA02-2342-882A-C495BD9EA0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B2C-894E-BA82-8EA0A53A3DD8}"/>
                </c:ext>
              </c:extLst>
            </c:dLbl>
            <c:dLbl>
              <c:idx val="12"/>
              <c:tx>
                <c:rich>
                  <a:bodyPr/>
                  <a:lstStyle/>
                  <a:p>
                    <a:fld id="{097C2895-5212-174E-B41A-67053B0451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B2C-894E-BA82-8EA0A53A3DD8}"/>
                </c:ext>
              </c:extLst>
            </c:dLbl>
            <c:dLbl>
              <c:idx val="13"/>
              <c:tx>
                <c:rich>
                  <a:bodyPr/>
                  <a:lstStyle/>
                  <a:p>
                    <a:fld id="{D85D583B-9659-5644-8815-B4B6774B16A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B2C-894E-BA82-8EA0A53A3D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Subcounties'!$A$191:$A$204</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'Hampshire Subcounties'!$K$191:$K$204</c:f>
              <c:numCache>
                <c:formatCode>0%</c:formatCode>
                <c:ptCount val="14"/>
                <c:pt idx="0">
                  <c:v>0</c:v>
                </c:pt>
                <c:pt idx="1">
                  <c:v>0</c:v>
                </c:pt>
                <c:pt idx="2">
                  <c:v>0</c:v>
                </c:pt>
                <c:pt idx="3">
                  <c:v>0</c:v>
                </c:pt>
                <c:pt idx="4">
                  <c:v>0</c:v>
                </c:pt>
                <c:pt idx="5">
                  <c:v>1</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'Hampshire Subcounties'!$K$208:$K$221</c15:f>
                <c15:dlblRangeCache>
                  <c:ptCount val="14"/>
                  <c:pt idx="5">
                    <c:v>100% (5)</c:v>
                  </c:pt>
                </c15:dlblRangeCache>
              </c15:datalabelsRange>
            </c:ext>
            <c:ext xmlns:c16="http://schemas.microsoft.com/office/drawing/2014/chart" uri="{C3380CC4-5D6E-409C-BE32-E72D297353CC}">
              <c16:uniqueId val="{00000000-2B2C-894E-BA82-8EA0A53A3DD8}"/>
            </c:ext>
          </c:extLst>
        </c:ser>
        <c:dLbls>
          <c:dLblPos val="outEnd"/>
          <c:showLegendKey val="0"/>
          <c:showVal val="1"/>
          <c:showCatName val="0"/>
          <c:showSerName val="0"/>
          <c:showPercent val="0"/>
          <c:showBubbleSize val="0"/>
        </c:dLbls>
        <c:gapWidth val="219"/>
        <c:overlap val="-27"/>
        <c:axId val="16312655"/>
        <c:axId val="31535983"/>
      </c:barChart>
      <c:catAx>
        <c:axId val="163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5983"/>
        <c:crosses val="autoZero"/>
        <c:auto val="1"/>
        <c:lblAlgn val="ctr"/>
        <c:lblOffset val="100"/>
        <c:noMultiLvlLbl val="0"/>
      </c:catAx>
      <c:valAx>
        <c:axId val="3153598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265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Subcounties'!$B$191</c:f>
              <c:strCache>
                <c:ptCount val="1"/>
                <c:pt idx="0">
                  <c:v>Alford town, Berkshire County, Massachusetts</c:v>
                </c:pt>
              </c:strCache>
            </c:strRef>
          </c:tx>
          <c:spPr>
            <a:solidFill>
              <a:schemeClr val="accent1"/>
            </a:solidFill>
            <a:ln>
              <a:noFill/>
            </a:ln>
            <a:effectLst/>
          </c:spPr>
          <c:invertIfNegative val="0"/>
          <c:dLbls>
            <c:dLbl>
              <c:idx val="0"/>
              <c:tx>
                <c:rich>
                  <a:bodyPr/>
                  <a:lstStyle/>
                  <a:p>
                    <a:fld id="{2F1AECFC-1874-234D-B83C-D735FA9BF1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B29-0043-A571-C28E0C6DD7D0}"/>
                </c:ext>
              </c:extLst>
            </c:dLbl>
            <c:dLbl>
              <c:idx val="1"/>
              <c:tx>
                <c:rich>
                  <a:bodyPr/>
                  <a:lstStyle/>
                  <a:p>
                    <a:fld id="{840BCFA9-8A53-4444-969E-206FDBA10E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B29-0043-A571-C28E0C6DD7D0}"/>
                </c:ext>
              </c:extLst>
            </c:dLbl>
            <c:dLbl>
              <c:idx val="2"/>
              <c:tx>
                <c:rich>
                  <a:bodyPr/>
                  <a:lstStyle/>
                  <a:p>
                    <a:fld id="{D54EC28A-FB51-6341-8840-7C2682E391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B29-0043-A571-C28E0C6DD7D0}"/>
                </c:ext>
              </c:extLst>
            </c:dLbl>
            <c:dLbl>
              <c:idx val="3"/>
              <c:tx>
                <c:rich>
                  <a:bodyPr/>
                  <a:lstStyle/>
                  <a:p>
                    <a:fld id="{E11D6821-ACE9-C443-9DBC-C293C380A81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B29-0043-A571-C28E0C6DD7D0}"/>
                </c:ext>
              </c:extLst>
            </c:dLbl>
            <c:dLbl>
              <c:idx val="4"/>
              <c:tx>
                <c:rich>
                  <a:bodyPr/>
                  <a:lstStyle/>
                  <a:p>
                    <a:fld id="{FBF03376-A911-CE4D-B14F-4EBC191C73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B29-0043-A571-C28E0C6DD7D0}"/>
                </c:ext>
              </c:extLst>
            </c:dLbl>
            <c:dLbl>
              <c:idx val="5"/>
              <c:tx>
                <c:rich>
                  <a:bodyPr/>
                  <a:lstStyle/>
                  <a:p>
                    <a:fld id="{1D7D8DA9-5709-E74A-B24F-3EE36106CF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B29-0043-A571-C28E0C6DD7D0}"/>
                </c:ext>
              </c:extLst>
            </c:dLbl>
            <c:dLbl>
              <c:idx val="6"/>
              <c:tx>
                <c:rich>
                  <a:bodyPr/>
                  <a:lstStyle/>
                  <a:p>
                    <a:fld id="{D1694845-7FD5-7141-B68B-4768DC04B1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B29-0043-A571-C28E0C6DD7D0}"/>
                </c:ext>
              </c:extLst>
            </c:dLbl>
            <c:dLbl>
              <c:idx val="7"/>
              <c:tx>
                <c:rich>
                  <a:bodyPr/>
                  <a:lstStyle/>
                  <a:p>
                    <a:fld id="{F4BA69F0-8E2C-D34F-BB5E-54E57624995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B29-0043-A571-C28E0C6DD7D0}"/>
                </c:ext>
              </c:extLst>
            </c:dLbl>
            <c:dLbl>
              <c:idx val="8"/>
              <c:tx>
                <c:rich>
                  <a:bodyPr/>
                  <a:lstStyle/>
                  <a:p>
                    <a:fld id="{4969EBE7-F1F8-944A-A088-C60BB28D5C7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B29-0043-A571-C28E0C6DD7D0}"/>
                </c:ext>
              </c:extLst>
            </c:dLbl>
            <c:dLbl>
              <c:idx val="9"/>
              <c:tx>
                <c:rich>
                  <a:bodyPr/>
                  <a:lstStyle/>
                  <a:p>
                    <a:fld id="{5CEEA4BA-D826-1244-956E-574DF4F250E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B29-0043-A571-C28E0C6DD7D0}"/>
                </c:ext>
              </c:extLst>
            </c:dLbl>
            <c:dLbl>
              <c:idx val="10"/>
              <c:tx>
                <c:rich>
                  <a:bodyPr/>
                  <a:lstStyle/>
                  <a:p>
                    <a:fld id="{6CD09C2B-830B-8C48-A919-0C5DD75F897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B29-0043-A571-C28E0C6DD7D0}"/>
                </c:ext>
              </c:extLst>
            </c:dLbl>
            <c:dLbl>
              <c:idx val="11"/>
              <c:tx>
                <c:rich>
                  <a:bodyPr/>
                  <a:lstStyle/>
                  <a:p>
                    <a:fld id="{B5DAA08E-369D-1B4C-9B75-887BFAAD46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B29-0043-A571-C28E0C6DD7D0}"/>
                </c:ext>
              </c:extLst>
            </c:dLbl>
            <c:dLbl>
              <c:idx val="12"/>
              <c:tx>
                <c:rich>
                  <a:bodyPr/>
                  <a:lstStyle/>
                  <a:p>
                    <a:fld id="{A82D0AB1-B651-5D47-834D-464B944B68D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B29-0043-A571-C28E0C6DD7D0}"/>
                </c:ext>
              </c:extLst>
            </c:dLbl>
            <c:dLbl>
              <c:idx val="13"/>
              <c:tx>
                <c:rich>
                  <a:bodyPr/>
                  <a:lstStyle/>
                  <a:p>
                    <a:fld id="{151BEEBE-6878-EA49-AE4F-375078F723A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5B29-0043-A571-C28E0C6DD7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Subcounties'!$B$192:$B$205</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'Berkshire Subcounties'!$B$209:$B$222</c15:f>
                <c15:dlblRangeCache>
                  <c:ptCount val="14"/>
                  <c:pt idx="3">
                    <c:v>100% (8)</c:v>
                  </c:pt>
                </c15:dlblRangeCache>
              </c15:datalabelsRange>
            </c:ext>
            <c:ext xmlns:c16="http://schemas.microsoft.com/office/drawing/2014/chart" uri="{C3380CC4-5D6E-409C-BE32-E72D297353CC}">
              <c16:uniqueId val="{00000000-5B29-0043-A571-C28E0C6DD7D0}"/>
            </c:ext>
          </c:extLst>
        </c:ser>
        <c:dLbls>
          <c:dLblPos val="outEnd"/>
          <c:showLegendKey val="0"/>
          <c:showVal val="1"/>
          <c:showCatName val="0"/>
          <c:showSerName val="0"/>
          <c:showPercent val="0"/>
          <c:showBubbleSize val="0"/>
        </c:dLbls>
        <c:gapWidth val="219"/>
        <c:overlap val="-27"/>
        <c:axId val="361282991"/>
        <c:axId val="361284719"/>
      </c:barChart>
      <c:catAx>
        <c:axId val="36128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4719"/>
        <c:crosses val="autoZero"/>
        <c:auto val="1"/>
        <c:lblAlgn val="ctr"/>
        <c:lblOffset val="100"/>
        <c:noMultiLvlLbl val="0"/>
      </c:catAx>
      <c:valAx>
        <c:axId val="3612847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299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Subcounties'!$C$191</c:f>
              <c:strCache>
                <c:ptCount val="1"/>
                <c:pt idx="0">
                  <c:v>Egremont town, Berkshire County, Massachusetts</c:v>
                </c:pt>
              </c:strCache>
            </c:strRef>
          </c:tx>
          <c:spPr>
            <a:solidFill>
              <a:schemeClr val="accent1"/>
            </a:solidFill>
            <a:ln>
              <a:noFill/>
            </a:ln>
            <a:effectLst/>
          </c:spPr>
          <c:invertIfNegative val="0"/>
          <c:dLbls>
            <c:dLbl>
              <c:idx val="0"/>
              <c:tx>
                <c:rich>
                  <a:bodyPr/>
                  <a:lstStyle/>
                  <a:p>
                    <a:fld id="{15B34A68-A23D-C242-A69E-B9C9757CCA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FA3-B146-B854-3F26915ACAC9}"/>
                </c:ext>
              </c:extLst>
            </c:dLbl>
            <c:dLbl>
              <c:idx val="1"/>
              <c:tx>
                <c:rich>
                  <a:bodyPr/>
                  <a:lstStyle/>
                  <a:p>
                    <a:fld id="{5BAC8860-4EFA-714A-94B8-DCBC65FA00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FA3-B146-B854-3F26915ACAC9}"/>
                </c:ext>
              </c:extLst>
            </c:dLbl>
            <c:dLbl>
              <c:idx val="2"/>
              <c:tx>
                <c:rich>
                  <a:bodyPr/>
                  <a:lstStyle/>
                  <a:p>
                    <a:fld id="{2222E6C0-1249-0D4F-8CEF-F63C8C1A270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FA3-B146-B854-3F26915ACAC9}"/>
                </c:ext>
              </c:extLst>
            </c:dLbl>
            <c:dLbl>
              <c:idx val="3"/>
              <c:tx>
                <c:rich>
                  <a:bodyPr/>
                  <a:lstStyle/>
                  <a:p>
                    <a:fld id="{88413B7C-D074-FC44-8BE1-0F33A42EB6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A3-B146-B854-3F26915ACAC9}"/>
                </c:ext>
              </c:extLst>
            </c:dLbl>
            <c:dLbl>
              <c:idx val="4"/>
              <c:tx>
                <c:rich>
                  <a:bodyPr/>
                  <a:lstStyle/>
                  <a:p>
                    <a:fld id="{5F233ED8-9DA5-8D4B-8C12-557623E25D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FA3-B146-B854-3F26915ACAC9}"/>
                </c:ext>
              </c:extLst>
            </c:dLbl>
            <c:dLbl>
              <c:idx val="5"/>
              <c:tx>
                <c:rich>
                  <a:bodyPr/>
                  <a:lstStyle/>
                  <a:p>
                    <a:fld id="{DF4BB5B1-B68C-3F48-B382-F3B1D96A74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FA3-B146-B854-3F26915ACAC9}"/>
                </c:ext>
              </c:extLst>
            </c:dLbl>
            <c:dLbl>
              <c:idx val="6"/>
              <c:tx>
                <c:rich>
                  <a:bodyPr/>
                  <a:lstStyle/>
                  <a:p>
                    <a:fld id="{D94FF887-223A-9D4C-9C8A-0CC32A2746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A3-B146-B854-3F26915ACAC9}"/>
                </c:ext>
              </c:extLst>
            </c:dLbl>
            <c:dLbl>
              <c:idx val="7"/>
              <c:tx>
                <c:rich>
                  <a:bodyPr/>
                  <a:lstStyle/>
                  <a:p>
                    <a:fld id="{81F4D926-71AB-FB4E-BB74-F95B61D613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A3-B146-B854-3F26915ACAC9}"/>
                </c:ext>
              </c:extLst>
            </c:dLbl>
            <c:dLbl>
              <c:idx val="8"/>
              <c:tx>
                <c:rich>
                  <a:bodyPr/>
                  <a:lstStyle/>
                  <a:p>
                    <a:fld id="{69AF5499-5B5B-6744-8221-E74760CC613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A3-B146-B854-3F26915ACAC9}"/>
                </c:ext>
              </c:extLst>
            </c:dLbl>
            <c:dLbl>
              <c:idx val="9"/>
              <c:tx>
                <c:rich>
                  <a:bodyPr/>
                  <a:lstStyle/>
                  <a:p>
                    <a:fld id="{BCB17FB6-51C4-DD4C-A966-4821C880A18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FA3-B146-B854-3F26915ACAC9}"/>
                </c:ext>
              </c:extLst>
            </c:dLbl>
            <c:dLbl>
              <c:idx val="10"/>
              <c:tx>
                <c:rich>
                  <a:bodyPr/>
                  <a:lstStyle/>
                  <a:p>
                    <a:fld id="{F79C8C4D-3951-394E-B5B3-E6014A6FBDB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FA3-B146-B854-3F26915ACAC9}"/>
                </c:ext>
              </c:extLst>
            </c:dLbl>
            <c:dLbl>
              <c:idx val="11"/>
              <c:tx>
                <c:rich>
                  <a:bodyPr/>
                  <a:lstStyle/>
                  <a:p>
                    <a:fld id="{DDF49676-F2B9-C04F-917F-0E066E1D9D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FA3-B146-B854-3F26915ACAC9}"/>
                </c:ext>
              </c:extLst>
            </c:dLbl>
            <c:dLbl>
              <c:idx val="12"/>
              <c:tx>
                <c:rich>
                  <a:bodyPr/>
                  <a:lstStyle/>
                  <a:p>
                    <a:fld id="{A288807B-5631-6E45-96DC-33E78281960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FA3-B146-B854-3F26915ACAC9}"/>
                </c:ext>
              </c:extLst>
            </c:dLbl>
            <c:dLbl>
              <c:idx val="13"/>
              <c:tx>
                <c:rich>
                  <a:bodyPr/>
                  <a:lstStyle/>
                  <a:p>
                    <a:fld id="{1D94A468-E763-0043-A39F-73E87E4BA4E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FA3-B146-B854-3F26915ACA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Subcounties'!$C$192:$C$205</c:f>
              <c:numCache>
                <c:formatCode>0%</c:formatCode>
                <c:ptCount val="14"/>
                <c:pt idx="0">
                  <c:v>0</c:v>
                </c:pt>
                <c:pt idx="1">
                  <c:v>0</c:v>
                </c:pt>
                <c:pt idx="2">
                  <c:v>0</c:v>
                </c:pt>
                <c:pt idx="3">
                  <c:v>0</c:v>
                </c:pt>
                <c:pt idx="4">
                  <c:v>0</c:v>
                </c:pt>
                <c:pt idx="5">
                  <c:v>0</c:v>
                </c:pt>
                <c:pt idx="6">
                  <c:v>0</c:v>
                </c:pt>
                <c:pt idx="7">
                  <c:v>1</c:v>
                </c:pt>
                <c:pt idx="8">
                  <c:v>0</c:v>
                </c:pt>
                <c:pt idx="9">
                  <c:v>0</c:v>
                </c:pt>
                <c:pt idx="10">
                  <c:v>0</c:v>
                </c:pt>
                <c:pt idx="11">
                  <c:v>0</c:v>
                </c:pt>
                <c:pt idx="12">
                  <c:v>0</c:v>
                </c:pt>
                <c:pt idx="13">
                  <c:v>0</c:v>
                </c:pt>
              </c:numCache>
            </c:numRef>
          </c:val>
          <c:extLst>
            <c:ext xmlns:c15="http://schemas.microsoft.com/office/drawing/2012/chart" uri="{02D57815-91ED-43cb-92C2-25804820EDAC}">
              <c15:datalabelsRange>
                <c15:f>'Berkshire Subcounties'!$C$209:$C$222</c15:f>
                <c15:dlblRangeCache>
                  <c:ptCount val="14"/>
                  <c:pt idx="7">
                    <c:v>100% (15)</c:v>
                  </c:pt>
                </c15:dlblRangeCache>
              </c15:datalabelsRange>
            </c:ext>
            <c:ext xmlns:c16="http://schemas.microsoft.com/office/drawing/2014/chart" uri="{C3380CC4-5D6E-409C-BE32-E72D297353CC}">
              <c16:uniqueId val="{00000000-6FA3-B146-B854-3F26915ACAC9}"/>
            </c:ext>
          </c:extLst>
        </c:ser>
        <c:dLbls>
          <c:dLblPos val="outEnd"/>
          <c:showLegendKey val="0"/>
          <c:showVal val="1"/>
          <c:showCatName val="0"/>
          <c:showSerName val="0"/>
          <c:showPercent val="0"/>
          <c:showBubbleSize val="0"/>
        </c:dLbls>
        <c:gapWidth val="219"/>
        <c:overlap val="-27"/>
        <c:axId val="2028114928"/>
        <c:axId val="2058348752"/>
      </c:barChart>
      <c:catAx>
        <c:axId val="20281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8752"/>
        <c:crosses val="autoZero"/>
        <c:auto val="1"/>
        <c:lblAlgn val="ctr"/>
        <c:lblOffset val="100"/>
        <c:noMultiLvlLbl val="0"/>
      </c:catAx>
      <c:valAx>
        <c:axId val="20583487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11492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Subcounties'!$D$191</c:f>
              <c:strCache>
                <c:ptCount val="1"/>
                <c:pt idx="0">
                  <c:v>Great Barrington town, Berkshire County, Massachusetts</c:v>
                </c:pt>
              </c:strCache>
            </c:strRef>
          </c:tx>
          <c:spPr>
            <a:solidFill>
              <a:schemeClr val="accent1"/>
            </a:solidFill>
            <a:ln>
              <a:noFill/>
            </a:ln>
            <a:effectLst/>
          </c:spPr>
          <c:invertIfNegative val="0"/>
          <c:dLbls>
            <c:dLbl>
              <c:idx val="0"/>
              <c:tx>
                <c:rich>
                  <a:bodyPr/>
                  <a:lstStyle/>
                  <a:p>
                    <a:fld id="{64BD5969-E613-5F41-85EF-B6057D9E9A6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939-FF4E-BA07-4450BF2FF52C}"/>
                </c:ext>
              </c:extLst>
            </c:dLbl>
            <c:dLbl>
              <c:idx val="1"/>
              <c:tx>
                <c:rich>
                  <a:bodyPr/>
                  <a:lstStyle/>
                  <a:p>
                    <a:fld id="{4AE58DDB-4D2A-2047-AD3B-A0D6C669697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939-FF4E-BA07-4450BF2FF52C}"/>
                </c:ext>
              </c:extLst>
            </c:dLbl>
            <c:dLbl>
              <c:idx val="2"/>
              <c:tx>
                <c:rich>
                  <a:bodyPr/>
                  <a:lstStyle/>
                  <a:p>
                    <a:fld id="{FA20BC58-434D-8A46-880B-D65909E310A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939-FF4E-BA07-4450BF2FF52C}"/>
                </c:ext>
              </c:extLst>
            </c:dLbl>
            <c:dLbl>
              <c:idx val="3"/>
              <c:tx>
                <c:rich>
                  <a:bodyPr/>
                  <a:lstStyle/>
                  <a:p>
                    <a:fld id="{C330C9FC-E464-ED48-A8AD-B5193956BC5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939-FF4E-BA07-4450BF2FF52C}"/>
                </c:ext>
              </c:extLst>
            </c:dLbl>
            <c:dLbl>
              <c:idx val="4"/>
              <c:tx>
                <c:rich>
                  <a:bodyPr/>
                  <a:lstStyle/>
                  <a:p>
                    <a:fld id="{50EEA0E4-E191-4C49-96DE-1CECFA0C37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939-FF4E-BA07-4450BF2FF52C}"/>
                </c:ext>
              </c:extLst>
            </c:dLbl>
            <c:dLbl>
              <c:idx val="5"/>
              <c:tx>
                <c:rich>
                  <a:bodyPr/>
                  <a:lstStyle/>
                  <a:p>
                    <a:fld id="{A4F9594D-60A1-2742-BD18-C53264D9C9F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939-FF4E-BA07-4450BF2FF52C}"/>
                </c:ext>
              </c:extLst>
            </c:dLbl>
            <c:dLbl>
              <c:idx val="6"/>
              <c:tx>
                <c:rich>
                  <a:bodyPr/>
                  <a:lstStyle/>
                  <a:p>
                    <a:fld id="{FDF171A8-400D-4D41-AF3E-507B4270D3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939-FF4E-BA07-4450BF2FF52C}"/>
                </c:ext>
              </c:extLst>
            </c:dLbl>
            <c:dLbl>
              <c:idx val="7"/>
              <c:tx>
                <c:rich>
                  <a:bodyPr/>
                  <a:lstStyle/>
                  <a:p>
                    <a:fld id="{CAD031C0-1D5E-DB4D-A2EF-237D59F2A2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939-FF4E-BA07-4450BF2FF52C}"/>
                </c:ext>
              </c:extLst>
            </c:dLbl>
            <c:dLbl>
              <c:idx val="8"/>
              <c:tx>
                <c:rich>
                  <a:bodyPr/>
                  <a:lstStyle/>
                  <a:p>
                    <a:fld id="{7321511F-FA51-6A44-821D-2681E471E12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939-FF4E-BA07-4450BF2FF52C}"/>
                </c:ext>
              </c:extLst>
            </c:dLbl>
            <c:dLbl>
              <c:idx val="9"/>
              <c:tx>
                <c:rich>
                  <a:bodyPr/>
                  <a:lstStyle/>
                  <a:p>
                    <a:fld id="{63C11842-28BF-754E-91E3-88829CB50D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939-FF4E-BA07-4450BF2FF52C}"/>
                </c:ext>
              </c:extLst>
            </c:dLbl>
            <c:dLbl>
              <c:idx val="10"/>
              <c:tx>
                <c:rich>
                  <a:bodyPr/>
                  <a:lstStyle/>
                  <a:p>
                    <a:fld id="{C6D67E54-0453-A741-A892-9070940484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939-FF4E-BA07-4450BF2FF52C}"/>
                </c:ext>
              </c:extLst>
            </c:dLbl>
            <c:dLbl>
              <c:idx val="11"/>
              <c:tx>
                <c:rich>
                  <a:bodyPr/>
                  <a:lstStyle/>
                  <a:p>
                    <a:fld id="{F5D2FEF1-BC72-A949-A063-0086DDB934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939-FF4E-BA07-4450BF2FF52C}"/>
                </c:ext>
              </c:extLst>
            </c:dLbl>
            <c:dLbl>
              <c:idx val="12"/>
              <c:tx>
                <c:rich>
                  <a:bodyPr/>
                  <a:lstStyle/>
                  <a:p>
                    <a:fld id="{974314EF-6F28-2D4C-B61A-0B3596F066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939-FF4E-BA07-4450BF2FF52C}"/>
                </c:ext>
              </c:extLst>
            </c:dLbl>
            <c:dLbl>
              <c:idx val="13"/>
              <c:tx>
                <c:rich>
                  <a:bodyPr/>
                  <a:lstStyle/>
                  <a:p>
                    <a:fld id="{6E1FE8DC-46D4-8848-8B25-F99BF55CA3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939-FF4E-BA07-4450BF2FF5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Subcounties'!$D$192:$D$205</c:f>
              <c:numCache>
                <c:formatCode>0%</c:formatCode>
                <c:ptCount val="14"/>
                <c:pt idx="0">
                  <c:v>0</c:v>
                </c:pt>
                <c:pt idx="1">
                  <c:v>0</c:v>
                </c:pt>
                <c:pt idx="2">
                  <c:v>0</c:v>
                </c:pt>
                <c:pt idx="3">
                  <c:v>0</c:v>
                </c:pt>
                <c:pt idx="4">
                  <c:v>0</c:v>
                </c:pt>
                <c:pt idx="5">
                  <c:v>0.32258064516129031</c:v>
                </c:pt>
                <c:pt idx="6">
                  <c:v>0</c:v>
                </c:pt>
                <c:pt idx="7">
                  <c:v>0</c:v>
                </c:pt>
                <c:pt idx="8">
                  <c:v>0.67741935483870963</c:v>
                </c:pt>
                <c:pt idx="9">
                  <c:v>0</c:v>
                </c:pt>
                <c:pt idx="10">
                  <c:v>0</c:v>
                </c:pt>
                <c:pt idx="11">
                  <c:v>0</c:v>
                </c:pt>
                <c:pt idx="12">
                  <c:v>0</c:v>
                </c:pt>
                <c:pt idx="13">
                  <c:v>0</c:v>
                </c:pt>
              </c:numCache>
            </c:numRef>
          </c:val>
          <c:extLst>
            <c:ext xmlns:c15="http://schemas.microsoft.com/office/drawing/2012/chart" uri="{02D57815-91ED-43cb-92C2-25804820EDAC}">
              <c15:datalabelsRange>
                <c15:f>'Berkshire Subcounties'!$D$209:$D$222</c15:f>
                <c15:dlblRangeCache>
                  <c:ptCount val="14"/>
                  <c:pt idx="5">
                    <c:v>32% (10)</c:v>
                  </c:pt>
                  <c:pt idx="8">
                    <c:v>68% (21)</c:v>
                  </c:pt>
                </c15:dlblRangeCache>
              </c15:datalabelsRange>
            </c:ext>
            <c:ext xmlns:c16="http://schemas.microsoft.com/office/drawing/2014/chart" uri="{C3380CC4-5D6E-409C-BE32-E72D297353CC}">
              <c16:uniqueId val="{00000000-B939-FF4E-BA07-4450BF2FF52C}"/>
            </c:ext>
          </c:extLst>
        </c:ser>
        <c:dLbls>
          <c:dLblPos val="outEnd"/>
          <c:showLegendKey val="0"/>
          <c:showVal val="1"/>
          <c:showCatName val="0"/>
          <c:showSerName val="0"/>
          <c:showPercent val="0"/>
          <c:showBubbleSize val="0"/>
        </c:dLbls>
        <c:gapWidth val="219"/>
        <c:overlap val="-27"/>
        <c:axId val="2042552624"/>
        <c:axId val="2027440944"/>
      </c:barChart>
      <c:catAx>
        <c:axId val="20425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40944"/>
        <c:crosses val="autoZero"/>
        <c:auto val="1"/>
        <c:lblAlgn val="ctr"/>
        <c:lblOffset val="100"/>
        <c:noMultiLvlLbl val="0"/>
      </c:catAx>
      <c:valAx>
        <c:axId val="202744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526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Subcounties'!$E$191</c:f>
              <c:strCache>
                <c:ptCount val="1"/>
                <c:pt idx="0">
                  <c:v>Lanesborough town, Berkshire County, Massachusetts</c:v>
                </c:pt>
              </c:strCache>
            </c:strRef>
          </c:tx>
          <c:spPr>
            <a:solidFill>
              <a:schemeClr val="accent1"/>
            </a:solidFill>
            <a:ln>
              <a:noFill/>
            </a:ln>
            <a:effectLst/>
          </c:spPr>
          <c:invertIfNegative val="0"/>
          <c:dLbls>
            <c:dLbl>
              <c:idx val="0"/>
              <c:tx>
                <c:rich>
                  <a:bodyPr/>
                  <a:lstStyle/>
                  <a:p>
                    <a:fld id="{8A16B635-EBA0-B64A-B345-D10000D24C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0A8-1049-B2E0-7B1A5F7907C8}"/>
                </c:ext>
              </c:extLst>
            </c:dLbl>
            <c:dLbl>
              <c:idx val="1"/>
              <c:tx>
                <c:rich>
                  <a:bodyPr/>
                  <a:lstStyle/>
                  <a:p>
                    <a:fld id="{DCD72B32-C052-B243-88FA-5871D931F4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0A8-1049-B2E0-7B1A5F7907C8}"/>
                </c:ext>
              </c:extLst>
            </c:dLbl>
            <c:dLbl>
              <c:idx val="2"/>
              <c:tx>
                <c:rich>
                  <a:bodyPr/>
                  <a:lstStyle/>
                  <a:p>
                    <a:fld id="{3CBFD2AF-4FFC-844F-AB5F-DAEEAEC6A1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0A8-1049-B2E0-7B1A5F7907C8}"/>
                </c:ext>
              </c:extLst>
            </c:dLbl>
            <c:dLbl>
              <c:idx val="3"/>
              <c:tx>
                <c:rich>
                  <a:bodyPr/>
                  <a:lstStyle/>
                  <a:p>
                    <a:fld id="{629915AE-163D-F742-B66D-B7BF6D38E3B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0A8-1049-B2E0-7B1A5F7907C8}"/>
                </c:ext>
              </c:extLst>
            </c:dLbl>
            <c:dLbl>
              <c:idx val="4"/>
              <c:tx>
                <c:rich>
                  <a:bodyPr/>
                  <a:lstStyle/>
                  <a:p>
                    <a:fld id="{F9913698-EFE4-FB42-8734-614A198BF6E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0A8-1049-B2E0-7B1A5F7907C8}"/>
                </c:ext>
              </c:extLst>
            </c:dLbl>
            <c:dLbl>
              <c:idx val="5"/>
              <c:tx>
                <c:rich>
                  <a:bodyPr/>
                  <a:lstStyle/>
                  <a:p>
                    <a:fld id="{6118CE4E-56BD-0B45-9B11-74074E819E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0A8-1049-B2E0-7B1A5F7907C8}"/>
                </c:ext>
              </c:extLst>
            </c:dLbl>
            <c:dLbl>
              <c:idx val="6"/>
              <c:tx>
                <c:rich>
                  <a:bodyPr/>
                  <a:lstStyle/>
                  <a:p>
                    <a:fld id="{5C5B020C-8DDF-3F4F-9834-CBA60D28F6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0A8-1049-B2E0-7B1A5F7907C8}"/>
                </c:ext>
              </c:extLst>
            </c:dLbl>
            <c:dLbl>
              <c:idx val="7"/>
              <c:tx>
                <c:rich>
                  <a:bodyPr/>
                  <a:lstStyle/>
                  <a:p>
                    <a:fld id="{26F71DEE-D89F-D24C-BE94-D14639E90FA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0A8-1049-B2E0-7B1A5F7907C8}"/>
                </c:ext>
              </c:extLst>
            </c:dLbl>
            <c:dLbl>
              <c:idx val="8"/>
              <c:tx>
                <c:rich>
                  <a:bodyPr/>
                  <a:lstStyle/>
                  <a:p>
                    <a:fld id="{4293C98B-8685-3841-AFBE-37C112375EE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0A8-1049-B2E0-7B1A5F7907C8}"/>
                </c:ext>
              </c:extLst>
            </c:dLbl>
            <c:dLbl>
              <c:idx val="9"/>
              <c:tx>
                <c:rich>
                  <a:bodyPr/>
                  <a:lstStyle/>
                  <a:p>
                    <a:fld id="{88F11B9B-6F4D-6B4F-9AC0-35707B03560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0A8-1049-B2E0-7B1A5F7907C8}"/>
                </c:ext>
              </c:extLst>
            </c:dLbl>
            <c:dLbl>
              <c:idx val="10"/>
              <c:tx>
                <c:rich>
                  <a:bodyPr/>
                  <a:lstStyle/>
                  <a:p>
                    <a:fld id="{6C80BFBA-0ADC-6948-898E-CA7340061A9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0A8-1049-B2E0-7B1A5F7907C8}"/>
                </c:ext>
              </c:extLst>
            </c:dLbl>
            <c:dLbl>
              <c:idx val="11"/>
              <c:tx>
                <c:rich>
                  <a:bodyPr/>
                  <a:lstStyle/>
                  <a:p>
                    <a:fld id="{365F745A-C785-0B4D-8A30-5E900F4509E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0A8-1049-B2E0-7B1A5F7907C8}"/>
                </c:ext>
              </c:extLst>
            </c:dLbl>
            <c:dLbl>
              <c:idx val="12"/>
              <c:tx>
                <c:rich>
                  <a:bodyPr/>
                  <a:lstStyle/>
                  <a:p>
                    <a:fld id="{8225ED64-5B3C-9C40-850B-5897C55BCAF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0A8-1049-B2E0-7B1A5F7907C8}"/>
                </c:ext>
              </c:extLst>
            </c:dLbl>
            <c:dLbl>
              <c:idx val="13"/>
              <c:tx>
                <c:rich>
                  <a:bodyPr/>
                  <a:lstStyle/>
                  <a:p>
                    <a:fld id="{C6244903-7E06-6F49-A1CD-3954C3DC3F0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0A8-1049-B2E0-7B1A5F7907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Subcounties'!$E$192:$E$205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1</c:v>
                </c:pt>
                <c:pt idx="13">
                  <c:v>0</c:v>
                </c:pt>
              </c:numCache>
            </c:numRef>
          </c:val>
          <c:extLst>
            <c:ext xmlns:c15="http://schemas.microsoft.com/office/drawing/2012/chart" uri="{02D57815-91ED-43cb-92C2-25804820EDAC}">
              <c15:datalabelsRange>
                <c15:f>'Berkshire Subcounties'!$E$209:$E$222</c15:f>
                <c15:dlblRangeCache>
                  <c:ptCount val="14"/>
                  <c:pt idx="12">
                    <c:v>100% (6)</c:v>
                  </c:pt>
                </c15:dlblRangeCache>
              </c15:datalabelsRange>
            </c:ext>
            <c:ext xmlns:c16="http://schemas.microsoft.com/office/drawing/2014/chart" uri="{C3380CC4-5D6E-409C-BE32-E72D297353CC}">
              <c16:uniqueId val="{00000000-A0A8-1049-B2E0-7B1A5F7907C8}"/>
            </c:ext>
          </c:extLst>
        </c:ser>
        <c:dLbls>
          <c:dLblPos val="outEnd"/>
          <c:showLegendKey val="0"/>
          <c:showVal val="1"/>
          <c:showCatName val="0"/>
          <c:showSerName val="0"/>
          <c:showPercent val="0"/>
          <c:showBubbleSize val="0"/>
        </c:dLbls>
        <c:gapWidth val="219"/>
        <c:overlap val="-27"/>
        <c:axId val="2041931744"/>
        <c:axId val="360942111"/>
      </c:barChart>
      <c:catAx>
        <c:axId val="204193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2111"/>
        <c:crosses val="autoZero"/>
        <c:auto val="1"/>
        <c:lblAlgn val="ctr"/>
        <c:lblOffset val="100"/>
        <c:noMultiLvlLbl val="0"/>
      </c:catAx>
      <c:valAx>
        <c:axId val="3609421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3174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Subcounties'!$F$191</c:f>
              <c:strCache>
                <c:ptCount val="1"/>
                <c:pt idx="0">
                  <c:v>Mount Washington town, Berkshire County, Massachusetts</c:v>
                </c:pt>
              </c:strCache>
            </c:strRef>
          </c:tx>
          <c:spPr>
            <a:solidFill>
              <a:schemeClr val="accent1"/>
            </a:solidFill>
            <a:ln>
              <a:noFill/>
            </a:ln>
            <a:effectLst/>
          </c:spPr>
          <c:invertIfNegative val="0"/>
          <c:dLbls>
            <c:dLbl>
              <c:idx val="0"/>
              <c:tx>
                <c:rich>
                  <a:bodyPr/>
                  <a:lstStyle/>
                  <a:p>
                    <a:fld id="{1E961B57-97E6-0C4E-8A56-9F8999E4CDD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102-6045-B217-D5A0C378CAD5}"/>
                </c:ext>
              </c:extLst>
            </c:dLbl>
            <c:dLbl>
              <c:idx val="1"/>
              <c:tx>
                <c:rich>
                  <a:bodyPr/>
                  <a:lstStyle/>
                  <a:p>
                    <a:fld id="{620F6231-BEA6-8D4F-AE70-FE5F4C67C33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102-6045-B217-D5A0C378CAD5}"/>
                </c:ext>
              </c:extLst>
            </c:dLbl>
            <c:dLbl>
              <c:idx val="2"/>
              <c:tx>
                <c:rich>
                  <a:bodyPr/>
                  <a:lstStyle/>
                  <a:p>
                    <a:fld id="{49BA8918-81E5-6949-9BFA-3D4E7CF873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02-6045-B217-D5A0C378CAD5}"/>
                </c:ext>
              </c:extLst>
            </c:dLbl>
            <c:dLbl>
              <c:idx val="3"/>
              <c:tx>
                <c:rich>
                  <a:bodyPr/>
                  <a:lstStyle/>
                  <a:p>
                    <a:fld id="{F6BFA4F0-6B89-F64A-A207-6A8E7070FA3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102-6045-B217-D5A0C378CAD5}"/>
                </c:ext>
              </c:extLst>
            </c:dLbl>
            <c:dLbl>
              <c:idx val="4"/>
              <c:tx>
                <c:rich>
                  <a:bodyPr/>
                  <a:lstStyle/>
                  <a:p>
                    <a:fld id="{384A5BB2-8EED-3247-8405-8A37752118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02-6045-B217-D5A0C378CAD5}"/>
                </c:ext>
              </c:extLst>
            </c:dLbl>
            <c:dLbl>
              <c:idx val="5"/>
              <c:tx>
                <c:rich>
                  <a:bodyPr/>
                  <a:lstStyle/>
                  <a:p>
                    <a:fld id="{CC7312A1-A6D8-234B-9C50-C0BFB75150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02-6045-B217-D5A0C378CAD5}"/>
                </c:ext>
              </c:extLst>
            </c:dLbl>
            <c:dLbl>
              <c:idx val="6"/>
              <c:tx>
                <c:rich>
                  <a:bodyPr/>
                  <a:lstStyle/>
                  <a:p>
                    <a:fld id="{0F36532D-4954-8E46-960F-20DC77F5DD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02-6045-B217-D5A0C378CAD5}"/>
                </c:ext>
              </c:extLst>
            </c:dLbl>
            <c:dLbl>
              <c:idx val="7"/>
              <c:tx>
                <c:rich>
                  <a:bodyPr/>
                  <a:lstStyle/>
                  <a:p>
                    <a:fld id="{40F46CD9-0F6F-9347-B700-8D9B01F5148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102-6045-B217-D5A0C378CAD5}"/>
                </c:ext>
              </c:extLst>
            </c:dLbl>
            <c:dLbl>
              <c:idx val="8"/>
              <c:tx>
                <c:rich>
                  <a:bodyPr/>
                  <a:lstStyle/>
                  <a:p>
                    <a:fld id="{C1055954-904A-EA4B-B023-AB99CF4ACD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102-6045-B217-D5A0C378CAD5}"/>
                </c:ext>
              </c:extLst>
            </c:dLbl>
            <c:dLbl>
              <c:idx val="9"/>
              <c:tx>
                <c:rich>
                  <a:bodyPr/>
                  <a:lstStyle/>
                  <a:p>
                    <a:fld id="{3B964587-1CD5-0B41-AE4D-89505F97AC1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102-6045-B217-D5A0C378CAD5}"/>
                </c:ext>
              </c:extLst>
            </c:dLbl>
            <c:dLbl>
              <c:idx val="10"/>
              <c:tx>
                <c:rich>
                  <a:bodyPr/>
                  <a:lstStyle/>
                  <a:p>
                    <a:fld id="{D71483FD-E068-3A43-8C26-C677AB8303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102-6045-B217-D5A0C378CAD5}"/>
                </c:ext>
              </c:extLst>
            </c:dLbl>
            <c:dLbl>
              <c:idx val="11"/>
              <c:tx>
                <c:rich>
                  <a:bodyPr/>
                  <a:lstStyle/>
                  <a:p>
                    <a:fld id="{32B36E5A-6ABB-844F-BC4D-CCF93E9B32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102-6045-B217-D5A0C378CAD5}"/>
                </c:ext>
              </c:extLst>
            </c:dLbl>
            <c:dLbl>
              <c:idx val="12"/>
              <c:tx>
                <c:rich>
                  <a:bodyPr/>
                  <a:lstStyle/>
                  <a:p>
                    <a:fld id="{B9E877BF-49E0-5E46-8F8D-AE65432BE63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102-6045-B217-D5A0C378CAD5}"/>
                </c:ext>
              </c:extLst>
            </c:dLbl>
            <c:dLbl>
              <c:idx val="13"/>
              <c:tx>
                <c:rich>
                  <a:bodyPr/>
                  <a:lstStyle/>
                  <a:p>
                    <a:fld id="{BCD38EFE-1504-FF45-AD52-2155DFC30F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102-6045-B217-D5A0C378CA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Subcounties'!$F$192:$F$205</c:f>
              <c:numCache>
                <c:formatCode>0%</c:formatCode>
                <c:ptCount val="14"/>
                <c:pt idx="0">
                  <c:v>0</c:v>
                </c:pt>
                <c:pt idx="1">
                  <c:v>0</c:v>
                </c:pt>
                <c:pt idx="2">
                  <c:v>0</c:v>
                </c:pt>
                <c:pt idx="3">
                  <c:v>1</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datalabelsRange>
                <c15:f>'Berkshire Subcounties'!$F$209:$F$222</c15:f>
                <c15:dlblRangeCache>
                  <c:ptCount val="14"/>
                  <c:pt idx="3">
                    <c:v>100% (1)</c:v>
                  </c:pt>
                </c15:dlblRangeCache>
              </c15:datalabelsRange>
            </c:ext>
            <c:ext xmlns:c16="http://schemas.microsoft.com/office/drawing/2014/chart" uri="{C3380CC4-5D6E-409C-BE32-E72D297353CC}">
              <c16:uniqueId val="{00000000-3102-6045-B217-D5A0C378CAD5}"/>
            </c:ext>
          </c:extLst>
        </c:ser>
        <c:dLbls>
          <c:dLblPos val="outEnd"/>
          <c:showLegendKey val="0"/>
          <c:showVal val="1"/>
          <c:showCatName val="0"/>
          <c:showSerName val="0"/>
          <c:showPercent val="0"/>
          <c:showBubbleSize val="0"/>
        </c:dLbls>
        <c:gapWidth val="219"/>
        <c:overlap val="-27"/>
        <c:axId val="2027135088"/>
        <c:axId val="2027136816"/>
      </c:barChart>
      <c:catAx>
        <c:axId val="202713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36816"/>
        <c:crosses val="autoZero"/>
        <c:auto val="1"/>
        <c:lblAlgn val="ctr"/>
        <c:lblOffset val="100"/>
        <c:noMultiLvlLbl val="0"/>
      </c:catAx>
      <c:valAx>
        <c:axId val="20271368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3508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Subcounties'!$G$191</c:f>
              <c:strCache>
                <c:ptCount val="1"/>
                <c:pt idx="0">
                  <c:v>North Adams city, Berkshire County, Massachusetts</c:v>
                </c:pt>
              </c:strCache>
            </c:strRef>
          </c:tx>
          <c:spPr>
            <a:solidFill>
              <a:schemeClr val="accent1"/>
            </a:solidFill>
            <a:ln>
              <a:noFill/>
            </a:ln>
            <a:effectLst/>
          </c:spPr>
          <c:invertIfNegative val="0"/>
          <c:dLbls>
            <c:dLbl>
              <c:idx val="0"/>
              <c:tx>
                <c:rich>
                  <a:bodyPr/>
                  <a:lstStyle/>
                  <a:p>
                    <a:fld id="{4DF324F4-0A95-724E-BC21-D9025CC495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8AD-7848-B025-C40142A18AA7}"/>
                </c:ext>
              </c:extLst>
            </c:dLbl>
            <c:dLbl>
              <c:idx val="1"/>
              <c:tx>
                <c:rich>
                  <a:bodyPr/>
                  <a:lstStyle/>
                  <a:p>
                    <a:fld id="{B918B8B9-FDAF-4740-B823-3F67DB28AA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8AD-7848-B025-C40142A18AA7}"/>
                </c:ext>
              </c:extLst>
            </c:dLbl>
            <c:dLbl>
              <c:idx val="2"/>
              <c:tx>
                <c:rich>
                  <a:bodyPr/>
                  <a:lstStyle/>
                  <a:p>
                    <a:fld id="{86631601-E101-AD4F-B5D7-4A363367428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8AD-7848-B025-C40142A18AA7}"/>
                </c:ext>
              </c:extLst>
            </c:dLbl>
            <c:dLbl>
              <c:idx val="3"/>
              <c:tx>
                <c:rich>
                  <a:bodyPr/>
                  <a:lstStyle/>
                  <a:p>
                    <a:fld id="{7B78D5B1-59EA-8348-B505-0881E557DBD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8AD-7848-B025-C40142A18AA7}"/>
                </c:ext>
              </c:extLst>
            </c:dLbl>
            <c:dLbl>
              <c:idx val="4"/>
              <c:tx>
                <c:rich>
                  <a:bodyPr/>
                  <a:lstStyle/>
                  <a:p>
                    <a:fld id="{A12E7507-FE93-9345-9D30-1DA1D5FC0F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8AD-7848-B025-C40142A18AA7}"/>
                </c:ext>
              </c:extLst>
            </c:dLbl>
            <c:dLbl>
              <c:idx val="5"/>
              <c:tx>
                <c:rich>
                  <a:bodyPr/>
                  <a:lstStyle/>
                  <a:p>
                    <a:fld id="{EC910B0E-D7EF-7949-8A4A-9DD0E476DB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8AD-7848-B025-C40142A18AA7}"/>
                </c:ext>
              </c:extLst>
            </c:dLbl>
            <c:dLbl>
              <c:idx val="6"/>
              <c:tx>
                <c:rich>
                  <a:bodyPr/>
                  <a:lstStyle/>
                  <a:p>
                    <a:fld id="{2A3BD34A-F54F-7E4C-8D6D-3FEEC9AD33A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8AD-7848-B025-C40142A18AA7}"/>
                </c:ext>
              </c:extLst>
            </c:dLbl>
            <c:dLbl>
              <c:idx val="7"/>
              <c:tx>
                <c:rich>
                  <a:bodyPr/>
                  <a:lstStyle/>
                  <a:p>
                    <a:fld id="{E9738D48-35E2-B746-8D44-5E876A4DC6E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8AD-7848-B025-C40142A18AA7}"/>
                </c:ext>
              </c:extLst>
            </c:dLbl>
            <c:dLbl>
              <c:idx val="8"/>
              <c:tx>
                <c:rich>
                  <a:bodyPr/>
                  <a:lstStyle/>
                  <a:p>
                    <a:fld id="{099B6D7E-2DDF-D54F-8ED5-FF9F5F10F1E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8AD-7848-B025-C40142A18AA7}"/>
                </c:ext>
              </c:extLst>
            </c:dLbl>
            <c:dLbl>
              <c:idx val="9"/>
              <c:tx>
                <c:rich>
                  <a:bodyPr/>
                  <a:lstStyle/>
                  <a:p>
                    <a:fld id="{671B1657-6202-5343-8E26-E75D43E6598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8AD-7848-B025-C40142A18AA7}"/>
                </c:ext>
              </c:extLst>
            </c:dLbl>
            <c:dLbl>
              <c:idx val="10"/>
              <c:tx>
                <c:rich>
                  <a:bodyPr/>
                  <a:lstStyle/>
                  <a:p>
                    <a:fld id="{E75998B4-8E25-8544-BA9E-3BF7E63F2E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8AD-7848-B025-C40142A18AA7}"/>
                </c:ext>
              </c:extLst>
            </c:dLbl>
            <c:dLbl>
              <c:idx val="11"/>
              <c:tx>
                <c:rich>
                  <a:bodyPr/>
                  <a:lstStyle/>
                  <a:p>
                    <a:fld id="{4A652DBF-1A0F-014E-BB72-22F28DD3E80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8AD-7848-B025-C40142A18AA7}"/>
                </c:ext>
              </c:extLst>
            </c:dLbl>
            <c:dLbl>
              <c:idx val="12"/>
              <c:tx>
                <c:rich>
                  <a:bodyPr/>
                  <a:lstStyle/>
                  <a:p>
                    <a:fld id="{13B3EBF7-7DCC-F440-8E8B-FB486F3A62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8AD-7848-B025-C40142A18AA7}"/>
                </c:ext>
              </c:extLst>
            </c:dLbl>
            <c:dLbl>
              <c:idx val="13"/>
              <c:tx>
                <c:rich>
                  <a:bodyPr/>
                  <a:lstStyle/>
                  <a:p>
                    <a:fld id="{842AE75C-02EE-4F4D-AFBA-81EA1319628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8AD-7848-B025-C40142A18A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Subcounties'!$A$192:$A$205</c:f>
              <c:strCache>
                <c:ptCount val="14"/>
                <c:pt idx="0">
                  <c:v>Bahamas</c:v>
                </c:pt>
                <c:pt idx="1">
                  <c:v>Barbados</c:v>
                </c:pt>
                <c:pt idx="2">
                  <c:v>Belize</c:v>
                </c:pt>
                <c:pt idx="3">
                  <c:v>Cuba</c:v>
                </c:pt>
                <c:pt idx="4">
                  <c:v>Dominica</c:v>
                </c:pt>
                <c:pt idx="5">
                  <c:v>Dominican Republic</c:v>
                </c:pt>
                <c:pt idx="6">
                  <c:v>Grenada</c:v>
                </c:pt>
                <c:pt idx="7">
                  <c:v>Guyana</c:v>
                </c:pt>
                <c:pt idx="8">
                  <c:v>Haiti</c:v>
                </c:pt>
                <c:pt idx="9">
                  <c:v>Jamaica</c:v>
                </c:pt>
                <c:pt idx="10">
                  <c:v>Other Caribbean</c:v>
                </c:pt>
                <c:pt idx="11">
                  <c:v>St. Vincent and the Grenadines</c:v>
                </c:pt>
                <c:pt idx="12">
                  <c:v>Trinidad and Tobago</c:v>
                </c:pt>
                <c:pt idx="13">
                  <c:v>West Indies</c:v>
                </c:pt>
              </c:strCache>
            </c:strRef>
          </c:cat>
          <c:val>
            <c:numRef>
              <c:f>'Berkshire Subcounties'!$G$192:$G$205</c:f>
              <c:numCache>
                <c:formatCode>0%</c:formatCode>
                <c:ptCount val="14"/>
                <c:pt idx="0">
                  <c:v>0</c:v>
                </c:pt>
                <c:pt idx="1">
                  <c:v>0</c:v>
                </c:pt>
                <c:pt idx="2">
                  <c:v>0</c:v>
                </c:pt>
                <c:pt idx="3">
                  <c:v>0</c:v>
                </c:pt>
                <c:pt idx="4">
                  <c:v>0</c:v>
                </c:pt>
                <c:pt idx="5">
                  <c:v>0.29729729729729731</c:v>
                </c:pt>
                <c:pt idx="6">
                  <c:v>0</c:v>
                </c:pt>
                <c:pt idx="7">
                  <c:v>0</c:v>
                </c:pt>
                <c:pt idx="8">
                  <c:v>0.43243243243243246</c:v>
                </c:pt>
                <c:pt idx="9">
                  <c:v>0.27027027027027029</c:v>
                </c:pt>
                <c:pt idx="10">
                  <c:v>0</c:v>
                </c:pt>
                <c:pt idx="11">
                  <c:v>0</c:v>
                </c:pt>
                <c:pt idx="12">
                  <c:v>0</c:v>
                </c:pt>
                <c:pt idx="13">
                  <c:v>0</c:v>
                </c:pt>
              </c:numCache>
            </c:numRef>
          </c:val>
          <c:extLst>
            <c:ext xmlns:c15="http://schemas.microsoft.com/office/drawing/2012/chart" uri="{02D57815-91ED-43cb-92C2-25804820EDAC}">
              <c15:datalabelsRange>
                <c15:f>'Berkshire Subcounties'!$G$209:$G$222</c15:f>
                <c15:dlblRangeCache>
                  <c:ptCount val="14"/>
                  <c:pt idx="5">
                    <c:v>30% (11)</c:v>
                  </c:pt>
                  <c:pt idx="8">
                    <c:v>43% (16)</c:v>
                  </c:pt>
                  <c:pt idx="9">
                    <c:v>27% (10)</c:v>
                  </c:pt>
                </c15:dlblRangeCache>
              </c15:datalabelsRange>
            </c:ext>
            <c:ext xmlns:c16="http://schemas.microsoft.com/office/drawing/2014/chart" uri="{C3380CC4-5D6E-409C-BE32-E72D297353CC}">
              <c16:uniqueId val="{00000000-A8AD-7848-B025-C40142A18AA7}"/>
            </c:ext>
          </c:extLst>
        </c:ser>
        <c:dLbls>
          <c:dLblPos val="outEnd"/>
          <c:showLegendKey val="0"/>
          <c:showVal val="1"/>
          <c:showCatName val="0"/>
          <c:showSerName val="0"/>
          <c:showPercent val="0"/>
          <c:showBubbleSize val="0"/>
        </c:dLbls>
        <c:gapWidth val="219"/>
        <c:overlap val="-27"/>
        <c:axId val="2059239664"/>
        <c:axId val="2059801984"/>
      </c:barChart>
      <c:catAx>
        <c:axId val="20592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01984"/>
        <c:crosses val="autoZero"/>
        <c:auto val="1"/>
        <c:lblAlgn val="ctr"/>
        <c:lblOffset val="100"/>
        <c:noMultiLvlLbl val="0"/>
      </c:catAx>
      <c:valAx>
        <c:axId val="2059801984"/>
        <c:scaling>
          <c:orientation val="minMax"/>
          <c:max val="0.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3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6</xdr:colOff>
      <xdr:row>142</xdr:row>
      <xdr:rowOff>31750</xdr:rowOff>
    </xdr:from>
    <xdr:to>
      <xdr:col>11</xdr:col>
      <xdr:colOff>533406</xdr:colOff>
      <xdr:row>177</xdr:row>
      <xdr:rowOff>133350</xdr:rowOff>
    </xdr:to>
    <xdr:graphicFrame macro="">
      <xdr:nvGraphicFramePr>
        <xdr:cNvPr id="2" name="Chart 1">
          <a:extLst>
            <a:ext uri="{FF2B5EF4-FFF2-40B4-BE49-F238E27FC236}">
              <a16:creationId xmlns:a16="http://schemas.microsoft.com/office/drawing/2014/main" id="{67EB7EF8-5195-EE25-767D-BB5EAD0C6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142</xdr:row>
      <xdr:rowOff>31750</xdr:rowOff>
    </xdr:from>
    <xdr:to>
      <xdr:col>18</xdr:col>
      <xdr:colOff>393700</xdr:colOff>
      <xdr:row>177</xdr:row>
      <xdr:rowOff>133350</xdr:rowOff>
    </xdr:to>
    <xdr:graphicFrame macro="">
      <xdr:nvGraphicFramePr>
        <xdr:cNvPr id="5" name="Chart 4">
          <a:extLst>
            <a:ext uri="{FF2B5EF4-FFF2-40B4-BE49-F238E27FC236}">
              <a16:creationId xmlns:a16="http://schemas.microsoft.com/office/drawing/2014/main" id="{901AD400-075A-C35C-C843-1D7B88C1A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182</xdr:row>
      <xdr:rowOff>31750</xdr:rowOff>
    </xdr:from>
    <xdr:to>
      <xdr:col>13</xdr:col>
      <xdr:colOff>114300</xdr:colOff>
      <xdr:row>194</xdr:row>
      <xdr:rowOff>146050</xdr:rowOff>
    </xdr:to>
    <xdr:graphicFrame macro="">
      <xdr:nvGraphicFramePr>
        <xdr:cNvPr id="6" name="Chart 5">
          <a:extLst>
            <a:ext uri="{FF2B5EF4-FFF2-40B4-BE49-F238E27FC236}">
              <a16:creationId xmlns:a16="http://schemas.microsoft.com/office/drawing/2014/main" id="{D89B43D9-F590-8D52-4E17-7AC3F3835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222</xdr:row>
      <xdr:rowOff>184150</xdr:rowOff>
    </xdr:from>
    <xdr:to>
      <xdr:col>3</xdr:col>
      <xdr:colOff>650119</xdr:colOff>
      <xdr:row>238</xdr:row>
      <xdr:rowOff>136072</xdr:rowOff>
    </xdr:to>
    <xdr:graphicFrame macro="">
      <xdr:nvGraphicFramePr>
        <xdr:cNvPr id="2" name="Chart 1">
          <a:extLst>
            <a:ext uri="{FF2B5EF4-FFF2-40B4-BE49-F238E27FC236}">
              <a16:creationId xmlns:a16="http://schemas.microsoft.com/office/drawing/2014/main" id="{08CBAF19-8849-65BA-8438-898CD0D50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546100</xdr:colOff>
      <xdr:row>222</xdr:row>
      <xdr:rowOff>184150</xdr:rowOff>
    </xdr:from>
    <xdr:to>
      <xdr:col>8</xdr:col>
      <xdr:colOff>665238</xdr:colOff>
      <xdr:row>238</xdr:row>
      <xdr:rowOff>166310</xdr:rowOff>
    </xdr:to>
    <xdr:graphicFrame macro="">
      <xdr:nvGraphicFramePr>
        <xdr:cNvPr id="3" name="Chart 2">
          <a:extLst>
            <a:ext uri="{FF2B5EF4-FFF2-40B4-BE49-F238E27FC236}">
              <a16:creationId xmlns:a16="http://schemas.microsoft.com/office/drawing/2014/main" id="{B954BFE2-AE1C-4BDA-1098-6CB1F0E60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222</xdr:row>
      <xdr:rowOff>171450</xdr:rowOff>
    </xdr:from>
    <xdr:to>
      <xdr:col>14</xdr:col>
      <xdr:colOff>12700</xdr:colOff>
      <xdr:row>239</xdr:row>
      <xdr:rowOff>12700</xdr:rowOff>
    </xdr:to>
    <xdr:graphicFrame macro="">
      <xdr:nvGraphicFramePr>
        <xdr:cNvPr id="4" name="Chart 3">
          <a:extLst>
            <a:ext uri="{FF2B5EF4-FFF2-40B4-BE49-F238E27FC236}">
              <a16:creationId xmlns:a16="http://schemas.microsoft.com/office/drawing/2014/main" id="{45A9F759-E693-D521-1C45-4C922410F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889000</xdr:colOff>
      <xdr:row>222</xdr:row>
      <xdr:rowOff>171450</xdr:rowOff>
    </xdr:from>
    <xdr:to>
      <xdr:col>19</xdr:col>
      <xdr:colOff>165100</xdr:colOff>
      <xdr:row>239</xdr:row>
      <xdr:rowOff>88900</xdr:rowOff>
    </xdr:to>
    <xdr:graphicFrame macro="">
      <xdr:nvGraphicFramePr>
        <xdr:cNvPr id="5" name="Chart 4">
          <a:extLst>
            <a:ext uri="{FF2B5EF4-FFF2-40B4-BE49-F238E27FC236}">
              <a16:creationId xmlns:a16="http://schemas.microsoft.com/office/drawing/2014/main" id="{FE9132C5-CCC8-B84C-CEDC-F11D4D8C9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238</xdr:row>
      <xdr:rowOff>102507</xdr:rowOff>
    </xdr:from>
    <xdr:to>
      <xdr:col>3</xdr:col>
      <xdr:colOff>589643</xdr:colOff>
      <xdr:row>254</xdr:row>
      <xdr:rowOff>30238</xdr:rowOff>
    </xdr:to>
    <xdr:graphicFrame macro="">
      <xdr:nvGraphicFramePr>
        <xdr:cNvPr id="6" name="Chart 5">
          <a:extLst>
            <a:ext uri="{FF2B5EF4-FFF2-40B4-BE49-F238E27FC236}">
              <a16:creationId xmlns:a16="http://schemas.microsoft.com/office/drawing/2014/main" id="{E2E79AAA-D8E1-C203-E587-FD4B7B67E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533701</xdr:colOff>
      <xdr:row>238</xdr:row>
      <xdr:rowOff>102506</xdr:rowOff>
    </xdr:from>
    <xdr:to>
      <xdr:col>8</xdr:col>
      <xdr:colOff>650119</xdr:colOff>
      <xdr:row>254</xdr:row>
      <xdr:rowOff>30237</xdr:rowOff>
    </xdr:to>
    <xdr:graphicFrame macro="">
      <xdr:nvGraphicFramePr>
        <xdr:cNvPr id="7" name="Chart 6">
          <a:extLst>
            <a:ext uri="{FF2B5EF4-FFF2-40B4-BE49-F238E27FC236}">
              <a16:creationId xmlns:a16="http://schemas.microsoft.com/office/drawing/2014/main" id="{C586C477-A5D1-EB6C-3900-3F3D971A6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624416</xdr:colOff>
      <xdr:row>238</xdr:row>
      <xdr:rowOff>102507</xdr:rowOff>
    </xdr:from>
    <xdr:to>
      <xdr:col>13</xdr:col>
      <xdr:colOff>892024</xdr:colOff>
      <xdr:row>254</xdr:row>
      <xdr:rowOff>75595</xdr:rowOff>
    </xdr:to>
    <xdr:graphicFrame macro="">
      <xdr:nvGraphicFramePr>
        <xdr:cNvPr id="8" name="Chart 7">
          <a:extLst>
            <a:ext uri="{FF2B5EF4-FFF2-40B4-BE49-F238E27FC236}">
              <a16:creationId xmlns:a16="http://schemas.microsoft.com/office/drawing/2014/main" id="{85916EE1-36C5-E80B-6752-DE971148F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881440</xdr:colOff>
      <xdr:row>238</xdr:row>
      <xdr:rowOff>147864</xdr:rowOff>
    </xdr:from>
    <xdr:to>
      <xdr:col>19</xdr:col>
      <xdr:colOff>151190</xdr:colOff>
      <xdr:row>254</xdr:row>
      <xdr:rowOff>60475</xdr:rowOff>
    </xdr:to>
    <xdr:graphicFrame macro="">
      <xdr:nvGraphicFramePr>
        <xdr:cNvPr id="9" name="Chart 8">
          <a:extLst>
            <a:ext uri="{FF2B5EF4-FFF2-40B4-BE49-F238E27FC236}">
              <a16:creationId xmlns:a16="http://schemas.microsoft.com/office/drawing/2014/main" id="{E3A958C2-0C8C-43BB-8E4E-DEED9720F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254</xdr:row>
      <xdr:rowOff>26909</xdr:rowOff>
    </xdr:from>
    <xdr:to>
      <xdr:col>3</xdr:col>
      <xdr:colOff>559404</xdr:colOff>
      <xdr:row>270</xdr:row>
      <xdr:rowOff>75594</xdr:rowOff>
    </xdr:to>
    <xdr:graphicFrame macro="">
      <xdr:nvGraphicFramePr>
        <xdr:cNvPr id="10" name="Chart 9">
          <a:extLst>
            <a:ext uri="{FF2B5EF4-FFF2-40B4-BE49-F238E27FC236}">
              <a16:creationId xmlns:a16="http://schemas.microsoft.com/office/drawing/2014/main" id="{8A264373-D9B8-C04C-E3D4-41C92F367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533702</xdr:colOff>
      <xdr:row>254</xdr:row>
      <xdr:rowOff>11793</xdr:rowOff>
    </xdr:from>
    <xdr:to>
      <xdr:col>8</xdr:col>
      <xdr:colOff>695476</xdr:colOff>
      <xdr:row>270</xdr:row>
      <xdr:rowOff>75595</xdr:rowOff>
    </xdr:to>
    <xdr:graphicFrame macro="">
      <xdr:nvGraphicFramePr>
        <xdr:cNvPr id="11" name="Chart 10">
          <a:extLst>
            <a:ext uri="{FF2B5EF4-FFF2-40B4-BE49-F238E27FC236}">
              <a16:creationId xmlns:a16="http://schemas.microsoft.com/office/drawing/2014/main" id="{A5EAFCF1-5A26-98F3-FA2F-A5B3D03C0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624416</xdr:colOff>
      <xdr:row>254</xdr:row>
      <xdr:rowOff>11792</xdr:rowOff>
    </xdr:from>
    <xdr:to>
      <xdr:col>13</xdr:col>
      <xdr:colOff>892023</xdr:colOff>
      <xdr:row>270</xdr:row>
      <xdr:rowOff>60475</xdr:rowOff>
    </xdr:to>
    <xdr:graphicFrame macro="">
      <xdr:nvGraphicFramePr>
        <xdr:cNvPr id="12" name="Chart 11">
          <a:extLst>
            <a:ext uri="{FF2B5EF4-FFF2-40B4-BE49-F238E27FC236}">
              <a16:creationId xmlns:a16="http://schemas.microsoft.com/office/drawing/2014/main" id="{2BEFCB1B-0F1D-D00C-21AD-FF28772B1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881439</xdr:colOff>
      <xdr:row>254</xdr:row>
      <xdr:rowOff>11791</xdr:rowOff>
    </xdr:from>
    <xdr:to>
      <xdr:col>19</xdr:col>
      <xdr:colOff>136071</xdr:colOff>
      <xdr:row>270</xdr:row>
      <xdr:rowOff>45356</xdr:rowOff>
    </xdr:to>
    <xdr:graphicFrame macro="">
      <xdr:nvGraphicFramePr>
        <xdr:cNvPr id="13" name="Chart 12">
          <a:extLst>
            <a:ext uri="{FF2B5EF4-FFF2-40B4-BE49-F238E27FC236}">
              <a16:creationId xmlns:a16="http://schemas.microsoft.com/office/drawing/2014/main" id="{F9B7D14B-A1EF-57EE-9F1F-0CD1553EB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220</xdr:row>
      <xdr:rowOff>6350</xdr:rowOff>
    </xdr:from>
    <xdr:to>
      <xdr:col>3</xdr:col>
      <xdr:colOff>685800</xdr:colOff>
      <xdr:row>235</xdr:row>
      <xdr:rowOff>63500</xdr:rowOff>
    </xdr:to>
    <xdr:graphicFrame macro="">
      <xdr:nvGraphicFramePr>
        <xdr:cNvPr id="2" name="Chart 1">
          <a:extLst>
            <a:ext uri="{FF2B5EF4-FFF2-40B4-BE49-F238E27FC236}">
              <a16:creationId xmlns:a16="http://schemas.microsoft.com/office/drawing/2014/main" id="{6F1F3A6F-5B2A-28D6-32ED-1E79B3449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685800</xdr:colOff>
      <xdr:row>220</xdr:row>
      <xdr:rowOff>6350</xdr:rowOff>
    </xdr:from>
    <xdr:to>
      <xdr:col>9</xdr:col>
      <xdr:colOff>152400</xdr:colOff>
      <xdr:row>235</xdr:row>
      <xdr:rowOff>50800</xdr:rowOff>
    </xdr:to>
    <xdr:graphicFrame macro="">
      <xdr:nvGraphicFramePr>
        <xdr:cNvPr id="3" name="Chart 2">
          <a:extLst>
            <a:ext uri="{FF2B5EF4-FFF2-40B4-BE49-F238E27FC236}">
              <a16:creationId xmlns:a16="http://schemas.microsoft.com/office/drawing/2014/main" id="{3907DF3C-0FE1-8C59-7ED1-096730DCC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152400</xdr:colOff>
      <xdr:row>220</xdr:row>
      <xdr:rowOff>6350</xdr:rowOff>
    </xdr:from>
    <xdr:to>
      <xdr:col>14</xdr:col>
      <xdr:colOff>469900</xdr:colOff>
      <xdr:row>235</xdr:row>
      <xdr:rowOff>38100</xdr:rowOff>
    </xdr:to>
    <xdr:graphicFrame macro="">
      <xdr:nvGraphicFramePr>
        <xdr:cNvPr id="4" name="Chart 3">
          <a:extLst>
            <a:ext uri="{FF2B5EF4-FFF2-40B4-BE49-F238E27FC236}">
              <a16:creationId xmlns:a16="http://schemas.microsoft.com/office/drawing/2014/main" id="{44FBD93A-5C07-11E7-3060-EA848F7FD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469900</xdr:colOff>
      <xdr:row>220</xdr:row>
      <xdr:rowOff>6350</xdr:rowOff>
    </xdr:from>
    <xdr:to>
      <xdr:col>19</xdr:col>
      <xdr:colOff>787400</xdr:colOff>
      <xdr:row>235</xdr:row>
      <xdr:rowOff>38100</xdr:rowOff>
    </xdr:to>
    <xdr:graphicFrame macro="">
      <xdr:nvGraphicFramePr>
        <xdr:cNvPr id="5" name="Chart 4">
          <a:extLst>
            <a:ext uri="{FF2B5EF4-FFF2-40B4-BE49-F238E27FC236}">
              <a16:creationId xmlns:a16="http://schemas.microsoft.com/office/drawing/2014/main" id="{DE855863-6D47-3E28-46A2-11D2F3E1F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88900</xdr:colOff>
      <xdr:row>235</xdr:row>
      <xdr:rowOff>57150</xdr:rowOff>
    </xdr:from>
    <xdr:to>
      <xdr:col>6</xdr:col>
      <xdr:colOff>406400</xdr:colOff>
      <xdr:row>250</xdr:row>
      <xdr:rowOff>88900</xdr:rowOff>
    </xdr:to>
    <xdr:graphicFrame macro="">
      <xdr:nvGraphicFramePr>
        <xdr:cNvPr id="6" name="Chart 5">
          <a:extLst>
            <a:ext uri="{FF2B5EF4-FFF2-40B4-BE49-F238E27FC236}">
              <a16:creationId xmlns:a16="http://schemas.microsoft.com/office/drawing/2014/main" id="{5EF7291B-B91C-7D2D-2874-58AB51A4B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381000</xdr:colOff>
      <xdr:row>235</xdr:row>
      <xdr:rowOff>44450</xdr:rowOff>
    </xdr:from>
    <xdr:to>
      <xdr:col>11</xdr:col>
      <xdr:colOff>698500</xdr:colOff>
      <xdr:row>250</xdr:row>
      <xdr:rowOff>76200</xdr:rowOff>
    </xdr:to>
    <xdr:graphicFrame macro="">
      <xdr:nvGraphicFramePr>
        <xdr:cNvPr id="7" name="Chart 6">
          <a:extLst>
            <a:ext uri="{FF2B5EF4-FFF2-40B4-BE49-F238E27FC236}">
              <a16:creationId xmlns:a16="http://schemas.microsoft.com/office/drawing/2014/main" id="{3387A821-A13A-68A6-BB87-0206EB3D9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698500</xdr:colOff>
      <xdr:row>235</xdr:row>
      <xdr:rowOff>31750</xdr:rowOff>
    </xdr:from>
    <xdr:to>
      <xdr:col>17</xdr:col>
      <xdr:colOff>165100</xdr:colOff>
      <xdr:row>250</xdr:row>
      <xdr:rowOff>88900</xdr:rowOff>
    </xdr:to>
    <xdr:graphicFrame macro="">
      <xdr:nvGraphicFramePr>
        <xdr:cNvPr id="8" name="Chart 7">
          <a:extLst>
            <a:ext uri="{FF2B5EF4-FFF2-40B4-BE49-F238E27FC236}">
              <a16:creationId xmlns:a16="http://schemas.microsoft.com/office/drawing/2014/main" id="{7EC7693D-2FCB-7EF8-B893-F0D91285F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63500</xdr:colOff>
      <xdr:row>250</xdr:row>
      <xdr:rowOff>82550</xdr:rowOff>
    </xdr:from>
    <xdr:to>
      <xdr:col>6</xdr:col>
      <xdr:colOff>381000</xdr:colOff>
      <xdr:row>265</xdr:row>
      <xdr:rowOff>139700</xdr:rowOff>
    </xdr:to>
    <xdr:graphicFrame macro="">
      <xdr:nvGraphicFramePr>
        <xdr:cNvPr id="9" name="Chart 8">
          <a:extLst>
            <a:ext uri="{FF2B5EF4-FFF2-40B4-BE49-F238E27FC236}">
              <a16:creationId xmlns:a16="http://schemas.microsoft.com/office/drawing/2014/main" id="{24579A10-8312-6D90-6244-531DB602E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381000</xdr:colOff>
      <xdr:row>250</xdr:row>
      <xdr:rowOff>69850</xdr:rowOff>
    </xdr:from>
    <xdr:to>
      <xdr:col>11</xdr:col>
      <xdr:colOff>698500</xdr:colOff>
      <xdr:row>265</xdr:row>
      <xdr:rowOff>139700</xdr:rowOff>
    </xdr:to>
    <xdr:graphicFrame macro="">
      <xdr:nvGraphicFramePr>
        <xdr:cNvPr id="10" name="Chart 9">
          <a:extLst>
            <a:ext uri="{FF2B5EF4-FFF2-40B4-BE49-F238E27FC236}">
              <a16:creationId xmlns:a16="http://schemas.microsoft.com/office/drawing/2014/main" id="{A31F2013-DFB0-7F20-865A-D5F8254A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698500</xdr:colOff>
      <xdr:row>250</xdr:row>
      <xdr:rowOff>57150</xdr:rowOff>
    </xdr:from>
    <xdr:to>
      <xdr:col>17</xdr:col>
      <xdr:colOff>165100</xdr:colOff>
      <xdr:row>265</xdr:row>
      <xdr:rowOff>127000</xdr:rowOff>
    </xdr:to>
    <xdr:graphicFrame macro="">
      <xdr:nvGraphicFramePr>
        <xdr:cNvPr id="11" name="Chart 10">
          <a:extLst>
            <a:ext uri="{FF2B5EF4-FFF2-40B4-BE49-F238E27FC236}">
              <a16:creationId xmlns:a16="http://schemas.microsoft.com/office/drawing/2014/main" id="{0180B204-3909-21C3-BC42-D619817CA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76200</xdr:colOff>
      <xdr:row>265</xdr:row>
      <xdr:rowOff>133350</xdr:rowOff>
    </xdr:from>
    <xdr:to>
      <xdr:col>6</xdr:col>
      <xdr:colOff>393700</xdr:colOff>
      <xdr:row>281</xdr:row>
      <xdr:rowOff>12700</xdr:rowOff>
    </xdr:to>
    <xdr:graphicFrame macro="">
      <xdr:nvGraphicFramePr>
        <xdr:cNvPr id="12" name="Chart 11">
          <a:extLst>
            <a:ext uri="{FF2B5EF4-FFF2-40B4-BE49-F238E27FC236}">
              <a16:creationId xmlns:a16="http://schemas.microsoft.com/office/drawing/2014/main" id="{BBA13C63-B859-5237-30EB-F78628B6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393700</xdr:colOff>
      <xdr:row>265</xdr:row>
      <xdr:rowOff>133350</xdr:rowOff>
    </xdr:from>
    <xdr:to>
      <xdr:col>11</xdr:col>
      <xdr:colOff>711200</xdr:colOff>
      <xdr:row>280</xdr:row>
      <xdr:rowOff>177800</xdr:rowOff>
    </xdr:to>
    <xdr:graphicFrame macro="">
      <xdr:nvGraphicFramePr>
        <xdr:cNvPr id="13" name="Chart 12">
          <a:extLst>
            <a:ext uri="{FF2B5EF4-FFF2-40B4-BE49-F238E27FC236}">
              <a16:creationId xmlns:a16="http://schemas.microsoft.com/office/drawing/2014/main" id="{52FDF68E-036F-B471-B172-FD9D48FCD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698500</xdr:colOff>
      <xdr:row>265</xdr:row>
      <xdr:rowOff>133350</xdr:rowOff>
    </xdr:from>
    <xdr:to>
      <xdr:col>17</xdr:col>
      <xdr:colOff>165100</xdr:colOff>
      <xdr:row>280</xdr:row>
      <xdr:rowOff>177800</xdr:rowOff>
    </xdr:to>
    <xdr:graphicFrame macro="">
      <xdr:nvGraphicFramePr>
        <xdr:cNvPr id="15" name="Chart 14">
          <a:extLst>
            <a:ext uri="{FF2B5EF4-FFF2-40B4-BE49-F238E27FC236}">
              <a16:creationId xmlns:a16="http://schemas.microsoft.com/office/drawing/2014/main" id="{E76EA20B-15C4-26E1-960F-43CCF6C6D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12700</xdr:colOff>
      <xdr:row>189</xdr:row>
      <xdr:rowOff>641350</xdr:rowOff>
    </xdr:from>
    <xdr:to>
      <xdr:col>17</xdr:col>
      <xdr:colOff>330200</xdr:colOff>
      <xdr:row>201</xdr:row>
      <xdr:rowOff>88900</xdr:rowOff>
    </xdr:to>
    <xdr:graphicFrame macro="">
      <xdr:nvGraphicFramePr>
        <xdr:cNvPr id="2" name="Chart 1">
          <a:extLst>
            <a:ext uri="{FF2B5EF4-FFF2-40B4-BE49-F238E27FC236}">
              <a16:creationId xmlns:a16="http://schemas.microsoft.com/office/drawing/2014/main" id="{30C6BD51-C1C8-23E8-28C1-B2F9DB39E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317500</xdr:colOff>
      <xdr:row>189</xdr:row>
      <xdr:rowOff>641350</xdr:rowOff>
    </xdr:from>
    <xdr:to>
      <xdr:col>23</xdr:col>
      <xdr:colOff>139700</xdr:colOff>
      <xdr:row>201</xdr:row>
      <xdr:rowOff>101600</xdr:rowOff>
    </xdr:to>
    <xdr:graphicFrame macro="">
      <xdr:nvGraphicFramePr>
        <xdr:cNvPr id="3" name="Chart 2">
          <a:extLst>
            <a:ext uri="{FF2B5EF4-FFF2-40B4-BE49-F238E27FC236}">
              <a16:creationId xmlns:a16="http://schemas.microsoft.com/office/drawing/2014/main" id="{99881DC6-512A-54D5-9348-C1259C082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139700</xdr:colOff>
      <xdr:row>189</xdr:row>
      <xdr:rowOff>641350</xdr:rowOff>
    </xdr:from>
    <xdr:to>
      <xdr:col>30</xdr:col>
      <xdr:colOff>0</xdr:colOff>
      <xdr:row>201</xdr:row>
      <xdr:rowOff>88900</xdr:rowOff>
    </xdr:to>
    <xdr:graphicFrame macro="">
      <xdr:nvGraphicFramePr>
        <xdr:cNvPr id="4" name="Chart 3">
          <a:extLst>
            <a:ext uri="{FF2B5EF4-FFF2-40B4-BE49-F238E27FC236}">
              <a16:creationId xmlns:a16="http://schemas.microsoft.com/office/drawing/2014/main" id="{1C28BC2F-ACA0-C638-3D96-B90FAE46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189</xdr:row>
      <xdr:rowOff>641350</xdr:rowOff>
    </xdr:from>
    <xdr:to>
      <xdr:col>36</xdr:col>
      <xdr:colOff>533400</xdr:colOff>
      <xdr:row>201</xdr:row>
      <xdr:rowOff>88900</xdr:rowOff>
    </xdr:to>
    <xdr:graphicFrame macro="">
      <xdr:nvGraphicFramePr>
        <xdr:cNvPr id="5" name="Chart 4">
          <a:extLst>
            <a:ext uri="{FF2B5EF4-FFF2-40B4-BE49-F238E27FC236}">
              <a16:creationId xmlns:a16="http://schemas.microsoft.com/office/drawing/2014/main" id="{82F1377E-22D1-63BB-FAE8-0488D134B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533400</xdr:colOff>
      <xdr:row>201</xdr:row>
      <xdr:rowOff>95250</xdr:rowOff>
    </xdr:from>
    <xdr:to>
      <xdr:col>20</xdr:col>
      <xdr:colOff>0</xdr:colOff>
      <xdr:row>210</xdr:row>
      <xdr:rowOff>139700</xdr:rowOff>
    </xdr:to>
    <xdr:graphicFrame macro="">
      <xdr:nvGraphicFramePr>
        <xdr:cNvPr id="6" name="Chart 5">
          <a:extLst>
            <a:ext uri="{FF2B5EF4-FFF2-40B4-BE49-F238E27FC236}">
              <a16:creationId xmlns:a16="http://schemas.microsoft.com/office/drawing/2014/main" id="{5DA27AB6-9760-716C-08E6-F17FC96F3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201</xdr:row>
      <xdr:rowOff>95250</xdr:rowOff>
    </xdr:from>
    <xdr:to>
      <xdr:col>26</xdr:col>
      <xdr:colOff>355600</xdr:colOff>
      <xdr:row>210</xdr:row>
      <xdr:rowOff>139700</xdr:rowOff>
    </xdr:to>
    <xdr:graphicFrame macro="">
      <xdr:nvGraphicFramePr>
        <xdr:cNvPr id="7" name="Chart 6">
          <a:extLst>
            <a:ext uri="{FF2B5EF4-FFF2-40B4-BE49-F238E27FC236}">
              <a16:creationId xmlns:a16="http://schemas.microsoft.com/office/drawing/2014/main" id="{B9D95510-2B0F-F3A9-F141-55B28AD32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355600</xdr:colOff>
      <xdr:row>201</xdr:row>
      <xdr:rowOff>82550</xdr:rowOff>
    </xdr:from>
    <xdr:to>
      <xdr:col>33</xdr:col>
      <xdr:colOff>215900</xdr:colOff>
      <xdr:row>210</xdr:row>
      <xdr:rowOff>127000</xdr:rowOff>
    </xdr:to>
    <xdr:graphicFrame macro="">
      <xdr:nvGraphicFramePr>
        <xdr:cNvPr id="8" name="Chart 7">
          <a:extLst>
            <a:ext uri="{FF2B5EF4-FFF2-40B4-BE49-F238E27FC236}">
              <a16:creationId xmlns:a16="http://schemas.microsoft.com/office/drawing/2014/main" id="{33B0D705-2E90-572F-D289-37F7C08CD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546100</xdr:colOff>
      <xdr:row>210</xdr:row>
      <xdr:rowOff>133350</xdr:rowOff>
    </xdr:from>
    <xdr:to>
      <xdr:col>20</xdr:col>
      <xdr:colOff>12700</xdr:colOff>
      <xdr:row>226</xdr:row>
      <xdr:rowOff>88900</xdr:rowOff>
    </xdr:to>
    <xdr:graphicFrame macro="">
      <xdr:nvGraphicFramePr>
        <xdr:cNvPr id="9" name="Chart 8">
          <a:extLst>
            <a:ext uri="{FF2B5EF4-FFF2-40B4-BE49-F238E27FC236}">
              <a16:creationId xmlns:a16="http://schemas.microsoft.com/office/drawing/2014/main" id="{54080638-FE52-F62D-0F48-20D5B821C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210</xdr:row>
      <xdr:rowOff>133350</xdr:rowOff>
    </xdr:from>
    <xdr:to>
      <xdr:col>26</xdr:col>
      <xdr:colOff>355600</xdr:colOff>
      <xdr:row>226</xdr:row>
      <xdr:rowOff>88900</xdr:rowOff>
    </xdr:to>
    <xdr:graphicFrame macro="">
      <xdr:nvGraphicFramePr>
        <xdr:cNvPr id="10" name="Chart 9">
          <a:extLst>
            <a:ext uri="{FF2B5EF4-FFF2-40B4-BE49-F238E27FC236}">
              <a16:creationId xmlns:a16="http://schemas.microsoft.com/office/drawing/2014/main" id="{DD16488D-3614-205A-11B6-6E2EF3E18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355600</xdr:colOff>
      <xdr:row>210</xdr:row>
      <xdr:rowOff>133350</xdr:rowOff>
    </xdr:from>
    <xdr:to>
      <xdr:col>33</xdr:col>
      <xdr:colOff>215900</xdr:colOff>
      <xdr:row>226</xdr:row>
      <xdr:rowOff>76200</xdr:rowOff>
    </xdr:to>
    <xdr:graphicFrame macro="">
      <xdr:nvGraphicFramePr>
        <xdr:cNvPr id="11" name="Chart 10">
          <a:extLst>
            <a:ext uri="{FF2B5EF4-FFF2-40B4-BE49-F238E27FC236}">
              <a16:creationId xmlns:a16="http://schemas.microsoft.com/office/drawing/2014/main" id="{8DA3C01B-8A51-7A63-9E90-09193AE57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5"/>
  <sheetViews>
    <sheetView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8" t="s">
        <v>0</v>
      </c>
      <c r="B1" s="18"/>
      <c r="C1" s="2"/>
    </row>
    <row r="2" spans="1:3" x14ac:dyDescent="0.2">
      <c r="A2" s="17"/>
      <c r="B2" s="17"/>
      <c r="C2" s="17"/>
    </row>
    <row r="3" spans="1:3" x14ac:dyDescent="0.2">
      <c r="A3" s="19" t="s">
        <v>1</v>
      </c>
      <c r="B3" s="19"/>
      <c r="C3" s="19"/>
    </row>
    <row r="4" spans="1:3" x14ac:dyDescent="0.2">
      <c r="A4" s="17"/>
      <c r="B4" s="17"/>
      <c r="C4" s="17"/>
    </row>
    <row r="5" spans="1:3" ht="21.25" customHeight="1" x14ac:dyDescent="0.2">
      <c r="A5" s="3" t="s">
        <v>2</v>
      </c>
      <c r="B5" s="17" t="s">
        <v>3</v>
      </c>
      <c r="C5" s="17"/>
    </row>
    <row r="6" spans="1:3" ht="21.25" customHeight="1" x14ac:dyDescent="0.2">
      <c r="A6" s="1" t="s">
        <v>4</v>
      </c>
      <c r="B6" s="17" t="s">
        <v>5</v>
      </c>
      <c r="C6" s="17"/>
    </row>
    <row r="7" spans="1:3" ht="21.25" customHeight="1" x14ac:dyDescent="0.2">
      <c r="A7" s="1" t="s">
        <v>6</v>
      </c>
      <c r="B7" s="17" t="s">
        <v>7</v>
      </c>
      <c r="C7" s="17"/>
    </row>
    <row r="8" spans="1:3" ht="21.25" customHeight="1" x14ac:dyDescent="0.2">
      <c r="A8" s="1" t="s">
        <v>8</v>
      </c>
      <c r="B8" s="17" t="s">
        <v>9</v>
      </c>
      <c r="C8" s="17"/>
    </row>
    <row r="9" spans="1:3" ht="21.25" customHeight="1" x14ac:dyDescent="0.2">
      <c r="A9" s="1" t="s">
        <v>10</v>
      </c>
      <c r="B9" s="17" t="s">
        <v>11</v>
      </c>
      <c r="C9" s="17"/>
    </row>
    <row r="10" spans="1:3" ht="21.25" customHeight="1" x14ac:dyDescent="0.2">
      <c r="A10" s="1" t="s">
        <v>12</v>
      </c>
      <c r="B10" s="17" t="s">
        <v>13</v>
      </c>
      <c r="C10" s="17"/>
    </row>
    <row r="11" spans="1:3" ht="21.25" customHeight="1" x14ac:dyDescent="0.2">
      <c r="A11" s="1" t="s">
        <v>14</v>
      </c>
      <c r="B11" s="17" t="s">
        <v>15</v>
      </c>
      <c r="C11" s="17"/>
    </row>
    <row r="12" spans="1:3" ht="21.25" customHeight="1" x14ac:dyDescent="0.2">
      <c r="A12" s="1" t="s">
        <v>16</v>
      </c>
      <c r="B12" s="17" t="s">
        <v>17</v>
      </c>
      <c r="C12" s="17"/>
    </row>
    <row r="13" spans="1:3" ht="21.25" customHeight="1" x14ac:dyDescent="0.2">
      <c r="A13" s="1" t="s">
        <v>18</v>
      </c>
      <c r="B13" s="17" t="s">
        <v>19</v>
      </c>
      <c r="C13" s="17"/>
    </row>
    <row r="14" spans="1:3" x14ac:dyDescent="0.2">
      <c r="A14" s="17"/>
      <c r="B14" s="17"/>
      <c r="C14" s="17"/>
    </row>
    <row r="15" spans="1:3" ht="21.25" customHeight="1" x14ac:dyDescent="0.2">
      <c r="A15" s="3" t="s">
        <v>20</v>
      </c>
      <c r="B15" s="17" t="s">
        <v>3</v>
      </c>
      <c r="C15" s="17"/>
    </row>
    <row r="16" spans="1:3" ht="21.25" customHeight="1" x14ac:dyDescent="0.2">
      <c r="A16" s="1" t="s">
        <v>21</v>
      </c>
      <c r="B16" s="17" t="s">
        <v>5</v>
      </c>
      <c r="C16" s="17"/>
    </row>
    <row r="17" spans="1:3" ht="42.75" customHeight="1" x14ac:dyDescent="0.2">
      <c r="A17" s="1" t="s">
        <v>22</v>
      </c>
      <c r="B17" s="17" t="s">
        <v>23</v>
      </c>
      <c r="C17" s="17"/>
    </row>
    <row r="18" spans="1:3" x14ac:dyDescent="0.2">
      <c r="A18" s="17"/>
      <c r="B18" s="17"/>
      <c r="C18" s="17"/>
    </row>
    <row r="19" spans="1:3" ht="21.25" customHeight="1" x14ac:dyDescent="0.2">
      <c r="A19" s="3" t="s">
        <v>24</v>
      </c>
      <c r="B19" s="17" t="s">
        <v>25</v>
      </c>
      <c r="C19" s="17"/>
    </row>
    <row r="20" spans="1:3" ht="21.25" customHeight="1" x14ac:dyDescent="0.2">
      <c r="A20" s="1" t="s">
        <v>3</v>
      </c>
      <c r="B20" s="17" t="s">
        <v>26</v>
      </c>
      <c r="C20" s="17"/>
    </row>
    <row r="21" spans="1:3" ht="21.25" customHeight="1" x14ac:dyDescent="0.2">
      <c r="A21" s="1" t="s">
        <v>3</v>
      </c>
      <c r="B21" s="17" t="s">
        <v>27</v>
      </c>
      <c r="C21" s="17"/>
    </row>
    <row r="22" spans="1:3" x14ac:dyDescent="0.2">
      <c r="A22" s="17"/>
      <c r="B22" s="17"/>
      <c r="C22" s="17"/>
    </row>
    <row r="23" spans="1:3" ht="21.25" customHeight="1" x14ac:dyDescent="0.2">
      <c r="A23" s="3" t="s">
        <v>28</v>
      </c>
      <c r="B23" s="17" t="s">
        <v>17</v>
      </c>
      <c r="C23" s="17"/>
    </row>
    <row r="24" spans="1:3" x14ac:dyDescent="0.2">
      <c r="A24" s="17"/>
      <c r="B24" s="17"/>
      <c r="C24" s="17"/>
    </row>
    <row r="25" spans="1:3" ht="21.25" customHeight="1" x14ac:dyDescent="0.2">
      <c r="A25" s="3" t="s">
        <v>29</v>
      </c>
      <c r="B25" s="17" t="s">
        <v>17</v>
      </c>
      <c r="C25" s="17"/>
    </row>
    <row r="26" spans="1:3" x14ac:dyDescent="0.2">
      <c r="A26" s="17"/>
      <c r="B26" s="17"/>
      <c r="C26" s="17"/>
    </row>
    <row r="27" spans="1:3" ht="21.25" customHeight="1" x14ac:dyDescent="0.2">
      <c r="A27" s="3" t="s">
        <v>30</v>
      </c>
      <c r="B27" s="17" t="s">
        <v>3</v>
      </c>
      <c r="C27" s="17"/>
    </row>
    <row r="28" spans="1:3" ht="21.25" customHeight="1" x14ac:dyDescent="0.2">
      <c r="A28" s="1" t="s">
        <v>31</v>
      </c>
      <c r="B28" s="17" t="s">
        <v>17</v>
      </c>
      <c r="C28" s="17"/>
    </row>
    <row r="29" spans="1:3" ht="21.25" customHeight="1" x14ac:dyDescent="0.2">
      <c r="A29" s="1" t="s">
        <v>32</v>
      </c>
      <c r="B29" s="17" t="s">
        <v>33</v>
      </c>
      <c r="C29" s="17"/>
    </row>
    <row r="30" spans="1:3" ht="21.25" customHeight="1" x14ac:dyDescent="0.2">
      <c r="A30" s="1" t="s">
        <v>34</v>
      </c>
      <c r="B30" s="17" t="s">
        <v>17</v>
      </c>
      <c r="C30" s="17"/>
    </row>
    <row r="31" spans="1:3" ht="21.25" customHeight="1" x14ac:dyDescent="0.2">
      <c r="A31" s="1" t="s">
        <v>35</v>
      </c>
      <c r="B31" s="17" t="s">
        <v>17</v>
      </c>
      <c r="C31" s="17"/>
    </row>
    <row r="32" spans="1:3" x14ac:dyDescent="0.2">
      <c r="A32" s="17"/>
      <c r="B32" s="17"/>
      <c r="C32" s="17"/>
    </row>
    <row r="33" spans="1:3" ht="42.75" customHeight="1" x14ac:dyDescent="0.2">
      <c r="A33" s="3" t="s">
        <v>36</v>
      </c>
      <c r="B33" s="17" t="s">
        <v>37</v>
      </c>
      <c r="C33" s="17"/>
    </row>
    <row r="34" spans="1:3" x14ac:dyDescent="0.2">
      <c r="A34" s="17"/>
      <c r="B34" s="17"/>
      <c r="C34" s="17"/>
    </row>
    <row r="35" spans="1:3" ht="85.25" customHeight="1" x14ac:dyDescent="0.2">
      <c r="A35" s="3" t="s">
        <v>38</v>
      </c>
      <c r="B35" s="17" t="s">
        <v>39</v>
      </c>
      <c r="C35" s="17"/>
    </row>
    <row r="36" spans="1:3" ht="149.25" customHeight="1" x14ac:dyDescent="0.2">
      <c r="A36" s="1" t="s">
        <v>3</v>
      </c>
      <c r="B36" s="17" t="s">
        <v>40</v>
      </c>
      <c r="C36" s="17"/>
    </row>
    <row r="37" spans="1:3" ht="42.75" customHeight="1" x14ac:dyDescent="0.2">
      <c r="A37" s="1" t="s">
        <v>3</v>
      </c>
      <c r="B37" s="17" t="s">
        <v>41</v>
      </c>
      <c r="C37" s="17"/>
    </row>
    <row r="38" spans="1:3" ht="149.25" customHeight="1" x14ac:dyDescent="0.2">
      <c r="A38" s="1" t="s">
        <v>3</v>
      </c>
      <c r="B38" s="17" t="s">
        <v>42</v>
      </c>
      <c r="C38" s="17"/>
    </row>
    <row r="39" spans="1:3" ht="64" customHeight="1" x14ac:dyDescent="0.2">
      <c r="A39" s="1" t="s">
        <v>3</v>
      </c>
      <c r="B39" s="17" t="s">
        <v>43</v>
      </c>
      <c r="C39" s="17"/>
    </row>
    <row r="40" spans="1:3" ht="85.25" customHeight="1" x14ac:dyDescent="0.2">
      <c r="A40" s="1" t="s">
        <v>3</v>
      </c>
      <c r="B40" s="17" t="s">
        <v>44</v>
      </c>
      <c r="C40" s="17"/>
    </row>
    <row r="41" spans="1:3" ht="64" customHeight="1" x14ac:dyDescent="0.2">
      <c r="A41" s="1" t="s">
        <v>3</v>
      </c>
      <c r="B41" s="17" t="s">
        <v>45</v>
      </c>
      <c r="C41" s="17"/>
    </row>
    <row r="42" spans="1:3" ht="256" customHeight="1" x14ac:dyDescent="0.2">
      <c r="A42" s="1" t="s">
        <v>3</v>
      </c>
      <c r="B42" s="17" t="s">
        <v>46</v>
      </c>
      <c r="C42" s="17"/>
    </row>
    <row r="43" spans="1:3" x14ac:dyDescent="0.2">
      <c r="A43" s="17"/>
      <c r="B43" s="17"/>
      <c r="C43" s="17"/>
    </row>
    <row r="44" spans="1:3" ht="21.25" customHeight="1" x14ac:dyDescent="0.2">
      <c r="A44" s="3" t="s">
        <v>47</v>
      </c>
      <c r="B44" s="17" t="s">
        <v>17</v>
      </c>
      <c r="C44" s="17"/>
    </row>
    <row r="45" spans="1:3" x14ac:dyDescent="0.2">
      <c r="A45" s="17"/>
      <c r="B45" s="17"/>
      <c r="C45" s="17"/>
    </row>
  </sheetData>
  <mergeCells count="45">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B20:C20"/>
    <mergeCell ref="B21:C21"/>
    <mergeCell ref="A22:C22"/>
    <mergeCell ref="B23:C23"/>
    <mergeCell ref="A24:C24"/>
    <mergeCell ref="B25:C25"/>
    <mergeCell ref="A26:C26"/>
    <mergeCell ref="B27:C27"/>
    <mergeCell ref="B28:C28"/>
    <mergeCell ref="B29:C29"/>
    <mergeCell ref="B30:C30"/>
    <mergeCell ref="B31:C31"/>
    <mergeCell ref="A32:C32"/>
    <mergeCell ref="B33:C33"/>
    <mergeCell ref="A34:C34"/>
    <mergeCell ref="B35:C35"/>
    <mergeCell ref="B36:C36"/>
    <mergeCell ref="B37:C37"/>
    <mergeCell ref="B38:C38"/>
    <mergeCell ref="B39:C39"/>
    <mergeCell ref="B40:C40"/>
    <mergeCell ref="B41:C41"/>
    <mergeCell ref="B42:C42"/>
    <mergeCell ref="A43:C43"/>
    <mergeCell ref="B44:C44"/>
    <mergeCell ref="A45:C45"/>
  </mergeCells>
  <printOptions gridLines="1"/>
  <pageMargins left="0.7" right="0.7" top="0.75" bottom="0.75" header="0.3" footer="0.3"/>
  <pageSetup fitToHeight="0" orientation="landscape"/>
  <headerFooter>
    <oddHeader>&amp;LTable: ACSDT5Y2021.B05006</oddHeader>
    <oddFooter>&amp;L&amp;Bdata.census.gov&amp;B | Measuring America's People, Places, and Economy &amp;R&amp;P</oddFooter>
    <evenHeader>&amp;LTable: ACSDT5Y2021.B05006</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203"/>
  <sheetViews>
    <sheetView workbookViewId="0">
      <pane xSplit="1" ySplit="2" topLeftCell="B140" activePane="bottomRight" state="frozen"/>
      <selection pane="topRight"/>
      <selection pane="bottomLeft"/>
      <selection pane="bottomRight" activeCell="D172" activeCellId="1" sqref="A172:A186 D172:D186"/>
    </sheetView>
  </sheetViews>
  <sheetFormatPr baseColWidth="10" defaultColWidth="8.83203125" defaultRowHeight="15" x14ac:dyDescent="0.2"/>
  <cols>
    <col min="1" max="1" width="30" style="4" customWidth="1"/>
    <col min="2" max="4" width="20" style="4" customWidth="1"/>
  </cols>
  <sheetData>
    <row r="1" spans="1:4" ht="32" customHeight="1" x14ac:dyDescent="0.2">
      <c r="A1" s="5" t="s">
        <v>3</v>
      </c>
      <c r="B1" s="5" t="s">
        <v>48</v>
      </c>
      <c r="C1" s="5" t="s">
        <v>49</v>
      </c>
      <c r="D1" s="5" t="s">
        <v>50</v>
      </c>
    </row>
    <row r="2" spans="1:4" ht="30" hidden="1" customHeight="1" x14ac:dyDescent="0.2">
      <c r="A2" s="5" t="s">
        <v>51</v>
      </c>
      <c r="B2" s="5" t="s">
        <v>52</v>
      </c>
      <c r="C2" s="5" t="s">
        <v>52</v>
      </c>
      <c r="D2" s="5" t="s">
        <v>52</v>
      </c>
    </row>
    <row r="3" spans="1:4" ht="16" hidden="1" x14ac:dyDescent="0.2">
      <c r="A3" s="4" t="s">
        <v>53</v>
      </c>
      <c r="B3" s="4" t="s">
        <v>54</v>
      </c>
      <c r="C3" s="4" t="s">
        <v>55</v>
      </c>
      <c r="D3" s="4" t="s">
        <v>56</v>
      </c>
    </row>
    <row r="4" spans="1:4" ht="16" hidden="1" x14ac:dyDescent="0.2">
      <c r="A4" s="6" t="s">
        <v>57</v>
      </c>
      <c r="B4" s="4" t="s">
        <v>58</v>
      </c>
      <c r="C4" s="4" t="s">
        <v>59</v>
      </c>
      <c r="D4" s="4" t="s">
        <v>60</v>
      </c>
    </row>
    <row r="5" spans="1:4" ht="16" hidden="1" x14ac:dyDescent="0.2">
      <c r="A5" s="7" t="s">
        <v>61</v>
      </c>
      <c r="B5" s="4" t="s">
        <v>62</v>
      </c>
      <c r="C5" s="4" t="s">
        <v>63</v>
      </c>
      <c r="D5" s="4" t="s">
        <v>64</v>
      </c>
    </row>
    <row r="6" spans="1:4" ht="16" hidden="1" x14ac:dyDescent="0.2">
      <c r="A6" s="8" t="s">
        <v>65</v>
      </c>
      <c r="B6" s="4" t="s">
        <v>66</v>
      </c>
      <c r="C6" s="4" t="s">
        <v>67</v>
      </c>
      <c r="D6" s="4" t="s">
        <v>68</v>
      </c>
    </row>
    <row r="7" spans="1:4" ht="16" hidden="1" x14ac:dyDescent="0.2">
      <c r="A7" s="8" t="s">
        <v>69</v>
      </c>
      <c r="B7" s="4" t="s">
        <v>70</v>
      </c>
      <c r="C7" s="4" t="s">
        <v>71</v>
      </c>
      <c r="D7" s="4" t="s">
        <v>72</v>
      </c>
    </row>
    <row r="8" spans="1:4" ht="16" hidden="1" x14ac:dyDescent="0.2">
      <c r="A8" s="8" t="s">
        <v>73</v>
      </c>
      <c r="B8" s="4" t="s">
        <v>67</v>
      </c>
      <c r="C8" s="4" t="s">
        <v>74</v>
      </c>
      <c r="D8" s="4" t="s">
        <v>75</v>
      </c>
    </row>
    <row r="9" spans="1:4" ht="16" hidden="1" x14ac:dyDescent="0.2">
      <c r="A9" s="8" t="s">
        <v>76</v>
      </c>
      <c r="B9" s="4" t="s">
        <v>77</v>
      </c>
      <c r="C9" s="4" t="s">
        <v>67</v>
      </c>
      <c r="D9" s="4" t="s">
        <v>78</v>
      </c>
    </row>
    <row r="10" spans="1:4" ht="32" hidden="1" x14ac:dyDescent="0.2">
      <c r="A10" s="8" t="s">
        <v>79</v>
      </c>
      <c r="B10" s="4" t="s">
        <v>80</v>
      </c>
      <c r="C10" s="4" t="s">
        <v>81</v>
      </c>
      <c r="D10" s="4" t="s">
        <v>82</v>
      </c>
    </row>
    <row r="11" spans="1:4" ht="32" hidden="1" x14ac:dyDescent="0.2">
      <c r="A11" s="9" t="s">
        <v>83</v>
      </c>
      <c r="B11" s="4" t="s">
        <v>84</v>
      </c>
      <c r="C11" s="4" t="s">
        <v>85</v>
      </c>
      <c r="D11" s="4" t="s">
        <v>86</v>
      </c>
    </row>
    <row r="12" spans="1:4" ht="16" hidden="1" x14ac:dyDescent="0.2">
      <c r="A12" s="9" t="s">
        <v>87</v>
      </c>
      <c r="B12" s="4" t="s">
        <v>88</v>
      </c>
      <c r="C12" s="4" t="s">
        <v>89</v>
      </c>
      <c r="D12" s="4" t="s">
        <v>90</v>
      </c>
    </row>
    <row r="13" spans="1:4" ht="16" hidden="1" x14ac:dyDescent="0.2">
      <c r="A13" s="9" t="s">
        <v>91</v>
      </c>
      <c r="B13" s="4" t="s">
        <v>92</v>
      </c>
      <c r="C13" s="4" t="s">
        <v>93</v>
      </c>
      <c r="D13" s="4" t="s">
        <v>94</v>
      </c>
    </row>
    <row r="14" spans="1:4" ht="16" hidden="1" x14ac:dyDescent="0.2">
      <c r="A14" s="8" t="s">
        <v>95</v>
      </c>
      <c r="B14" s="4" t="s">
        <v>96</v>
      </c>
      <c r="C14" s="4" t="s">
        <v>97</v>
      </c>
      <c r="D14" s="4" t="s">
        <v>98</v>
      </c>
    </row>
    <row r="15" spans="1:4" ht="16" hidden="1" x14ac:dyDescent="0.2">
      <c r="A15" s="7" t="s">
        <v>99</v>
      </c>
      <c r="B15" s="4" t="s">
        <v>100</v>
      </c>
      <c r="C15" s="4" t="s">
        <v>101</v>
      </c>
      <c r="D15" s="4" t="s">
        <v>102</v>
      </c>
    </row>
    <row r="16" spans="1:4" ht="16" hidden="1" x14ac:dyDescent="0.2">
      <c r="A16" s="8" t="s">
        <v>103</v>
      </c>
      <c r="B16" s="4" t="s">
        <v>78</v>
      </c>
      <c r="C16" s="4" t="s">
        <v>104</v>
      </c>
      <c r="D16" s="4" t="s">
        <v>74</v>
      </c>
    </row>
    <row r="17" spans="1:4" ht="16" hidden="1" x14ac:dyDescent="0.2">
      <c r="A17" s="8" t="s">
        <v>105</v>
      </c>
      <c r="B17" s="4" t="s">
        <v>106</v>
      </c>
      <c r="C17" s="4" t="s">
        <v>67</v>
      </c>
      <c r="D17" s="4" t="s">
        <v>107</v>
      </c>
    </row>
    <row r="18" spans="1:4" ht="16" hidden="1" x14ac:dyDescent="0.2">
      <c r="A18" s="8" t="s">
        <v>108</v>
      </c>
      <c r="B18" s="4" t="s">
        <v>109</v>
      </c>
      <c r="C18" s="4" t="s">
        <v>110</v>
      </c>
      <c r="D18" s="4" t="s">
        <v>111</v>
      </c>
    </row>
    <row r="19" spans="1:4" ht="16" hidden="1" x14ac:dyDescent="0.2">
      <c r="A19" s="8" t="s">
        <v>112</v>
      </c>
      <c r="B19" s="4" t="s">
        <v>113</v>
      </c>
      <c r="C19" s="4" t="s">
        <v>114</v>
      </c>
      <c r="D19" s="4" t="s">
        <v>115</v>
      </c>
    </row>
    <row r="20" spans="1:4" ht="16" hidden="1" x14ac:dyDescent="0.2">
      <c r="A20" s="8" t="s">
        <v>116</v>
      </c>
      <c r="B20" s="4" t="s">
        <v>117</v>
      </c>
      <c r="C20" s="4" t="s">
        <v>104</v>
      </c>
      <c r="D20" s="4" t="s">
        <v>117</v>
      </c>
    </row>
    <row r="21" spans="1:4" ht="16" hidden="1" x14ac:dyDescent="0.2">
      <c r="A21" s="8" t="s">
        <v>118</v>
      </c>
      <c r="B21" s="4" t="s">
        <v>74</v>
      </c>
      <c r="C21" s="4" t="s">
        <v>119</v>
      </c>
      <c r="D21" s="4" t="s">
        <v>120</v>
      </c>
    </row>
    <row r="22" spans="1:4" ht="16" hidden="1" x14ac:dyDescent="0.2">
      <c r="A22" s="8" t="s">
        <v>121</v>
      </c>
      <c r="B22" s="4" t="s">
        <v>67</v>
      </c>
      <c r="C22" s="4" t="s">
        <v>67</v>
      </c>
      <c r="D22" s="4" t="s">
        <v>119</v>
      </c>
    </row>
    <row r="23" spans="1:4" ht="16" hidden="1" x14ac:dyDescent="0.2">
      <c r="A23" s="7" t="s">
        <v>122</v>
      </c>
      <c r="B23" s="4" t="s">
        <v>123</v>
      </c>
      <c r="C23" s="4" t="s">
        <v>124</v>
      </c>
      <c r="D23" s="4" t="s">
        <v>125</v>
      </c>
    </row>
    <row r="24" spans="1:4" ht="16" hidden="1" x14ac:dyDescent="0.2">
      <c r="A24" s="8" t="s">
        <v>126</v>
      </c>
      <c r="B24" s="4" t="s">
        <v>127</v>
      </c>
      <c r="C24" s="4" t="s">
        <v>128</v>
      </c>
      <c r="D24" s="4" t="s">
        <v>129</v>
      </c>
    </row>
    <row r="25" spans="1:4" ht="16" hidden="1" x14ac:dyDescent="0.2">
      <c r="A25" s="8" t="s">
        <v>130</v>
      </c>
      <c r="B25" s="4" t="s">
        <v>131</v>
      </c>
      <c r="C25" s="4" t="s">
        <v>132</v>
      </c>
      <c r="D25" s="4" t="s">
        <v>133</v>
      </c>
    </row>
    <row r="26" spans="1:4" ht="16" hidden="1" x14ac:dyDescent="0.2">
      <c r="A26" s="8" t="s">
        <v>134</v>
      </c>
      <c r="B26" s="4" t="s">
        <v>135</v>
      </c>
      <c r="C26" s="4" t="s">
        <v>136</v>
      </c>
      <c r="D26" s="4" t="s">
        <v>137</v>
      </c>
    </row>
    <row r="27" spans="1:4" ht="16" hidden="1" x14ac:dyDescent="0.2">
      <c r="A27" s="9" t="s">
        <v>138</v>
      </c>
      <c r="B27" s="4" t="s">
        <v>67</v>
      </c>
      <c r="C27" s="4" t="s">
        <v>67</v>
      </c>
      <c r="D27" s="4" t="s">
        <v>67</v>
      </c>
    </row>
    <row r="28" spans="1:4" ht="16" hidden="1" x14ac:dyDescent="0.2">
      <c r="A28" s="8" t="s">
        <v>139</v>
      </c>
      <c r="B28" s="4" t="s">
        <v>67</v>
      </c>
      <c r="C28" s="4" t="s">
        <v>128</v>
      </c>
      <c r="D28" s="4" t="s">
        <v>109</v>
      </c>
    </row>
    <row r="29" spans="1:4" ht="16" hidden="1" x14ac:dyDescent="0.2">
      <c r="A29" s="8" t="s">
        <v>140</v>
      </c>
      <c r="B29" s="4" t="s">
        <v>67</v>
      </c>
      <c r="C29" s="4" t="s">
        <v>67</v>
      </c>
      <c r="D29" s="4" t="s">
        <v>67</v>
      </c>
    </row>
    <row r="30" spans="1:4" ht="16" hidden="1" x14ac:dyDescent="0.2">
      <c r="A30" s="7" t="s">
        <v>141</v>
      </c>
      <c r="B30" s="4" t="s">
        <v>142</v>
      </c>
      <c r="C30" s="4" t="s">
        <v>143</v>
      </c>
      <c r="D30" s="4" t="s">
        <v>144</v>
      </c>
    </row>
    <row r="31" spans="1:4" ht="16" hidden="1" x14ac:dyDescent="0.2">
      <c r="A31" s="8" t="s">
        <v>145</v>
      </c>
      <c r="B31" s="4" t="s">
        <v>146</v>
      </c>
      <c r="C31" s="4" t="s">
        <v>147</v>
      </c>
      <c r="D31" s="4" t="s">
        <v>148</v>
      </c>
    </row>
    <row r="32" spans="1:4" ht="16" hidden="1" x14ac:dyDescent="0.2">
      <c r="A32" s="8" t="s">
        <v>149</v>
      </c>
      <c r="B32" s="4" t="s">
        <v>93</v>
      </c>
      <c r="C32" s="4" t="s">
        <v>67</v>
      </c>
      <c r="D32" s="4" t="s">
        <v>85</v>
      </c>
    </row>
    <row r="33" spans="1:4" ht="16" hidden="1" x14ac:dyDescent="0.2">
      <c r="A33" s="8" t="s">
        <v>150</v>
      </c>
      <c r="B33" s="4" t="s">
        <v>97</v>
      </c>
      <c r="C33" s="4" t="s">
        <v>67</v>
      </c>
      <c r="D33" s="4" t="s">
        <v>92</v>
      </c>
    </row>
    <row r="34" spans="1:4" ht="16" hidden="1" x14ac:dyDescent="0.2">
      <c r="A34" s="8" t="s">
        <v>151</v>
      </c>
      <c r="B34" s="4" t="s">
        <v>146</v>
      </c>
      <c r="C34" s="4" t="s">
        <v>152</v>
      </c>
      <c r="D34" s="4" t="s">
        <v>153</v>
      </c>
    </row>
    <row r="35" spans="1:4" ht="16" hidden="1" x14ac:dyDescent="0.2">
      <c r="A35" s="8" t="s">
        <v>154</v>
      </c>
      <c r="B35" s="4" t="s">
        <v>67</v>
      </c>
      <c r="C35" s="4" t="s">
        <v>67</v>
      </c>
      <c r="D35" s="4" t="s">
        <v>78</v>
      </c>
    </row>
    <row r="36" spans="1:4" ht="32" hidden="1" x14ac:dyDescent="0.2">
      <c r="A36" s="8" t="s">
        <v>155</v>
      </c>
      <c r="B36" s="4" t="s">
        <v>156</v>
      </c>
      <c r="C36" s="4" t="s">
        <v>107</v>
      </c>
      <c r="D36" s="4" t="s">
        <v>157</v>
      </c>
    </row>
    <row r="37" spans="1:4" ht="16" hidden="1" x14ac:dyDescent="0.2">
      <c r="A37" s="8" t="s">
        <v>158</v>
      </c>
      <c r="B37" s="4" t="s">
        <v>106</v>
      </c>
      <c r="C37" s="4" t="s">
        <v>159</v>
      </c>
      <c r="D37" s="4" t="s">
        <v>160</v>
      </c>
    </row>
    <row r="38" spans="1:4" ht="16" hidden="1" x14ac:dyDescent="0.2">
      <c r="A38" s="8" t="s">
        <v>161</v>
      </c>
      <c r="B38" s="4" t="s">
        <v>67</v>
      </c>
      <c r="C38" s="4" t="s">
        <v>67</v>
      </c>
      <c r="D38" s="4" t="s">
        <v>67</v>
      </c>
    </row>
    <row r="39" spans="1:4" ht="16" hidden="1" x14ac:dyDescent="0.2">
      <c r="A39" s="8" t="s">
        <v>162</v>
      </c>
      <c r="B39" s="4" t="s">
        <v>163</v>
      </c>
      <c r="C39" s="4" t="s">
        <v>164</v>
      </c>
      <c r="D39" s="4" t="s">
        <v>159</v>
      </c>
    </row>
    <row r="40" spans="1:4" ht="16" hidden="1" x14ac:dyDescent="0.2">
      <c r="A40" s="8" t="s">
        <v>165</v>
      </c>
      <c r="B40" s="4" t="s">
        <v>166</v>
      </c>
      <c r="C40" s="4" t="s">
        <v>167</v>
      </c>
      <c r="D40" s="4" t="s">
        <v>67</v>
      </c>
    </row>
    <row r="41" spans="1:4" ht="16" hidden="1" x14ac:dyDescent="0.2">
      <c r="A41" s="8" t="s">
        <v>168</v>
      </c>
      <c r="B41" s="4" t="s">
        <v>67</v>
      </c>
      <c r="C41" s="4" t="s">
        <v>67</v>
      </c>
      <c r="D41" s="4" t="s">
        <v>67</v>
      </c>
    </row>
    <row r="42" spans="1:4" ht="16" hidden="1" x14ac:dyDescent="0.2">
      <c r="A42" s="8" t="s">
        <v>169</v>
      </c>
      <c r="B42" s="4" t="s">
        <v>170</v>
      </c>
      <c r="C42" s="4" t="s">
        <v>171</v>
      </c>
      <c r="D42" s="4" t="s">
        <v>172</v>
      </c>
    </row>
    <row r="43" spans="1:4" ht="16" hidden="1" x14ac:dyDescent="0.2">
      <c r="A43" s="8" t="s">
        <v>173</v>
      </c>
      <c r="B43" s="4" t="s">
        <v>135</v>
      </c>
      <c r="C43" s="4" t="s">
        <v>67</v>
      </c>
      <c r="D43" s="4" t="s">
        <v>174</v>
      </c>
    </row>
    <row r="44" spans="1:4" ht="16" hidden="1" x14ac:dyDescent="0.2">
      <c r="A44" s="8" t="s">
        <v>175</v>
      </c>
      <c r="B44" s="4" t="s">
        <v>176</v>
      </c>
      <c r="C44" s="4" t="s">
        <v>85</v>
      </c>
      <c r="D44" s="4" t="s">
        <v>177</v>
      </c>
    </row>
    <row r="45" spans="1:4" ht="16" hidden="1" x14ac:dyDescent="0.2">
      <c r="A45" s="8" t="s">
        <v>178</v>
      </c>
      <c r="B45" s="4" t="s">
        <v>179</v>
      </c>
      <c r="C45" s="4" t="s">
        <v>67</v>
      </c>
      <c r="D45" s="4" t="s">
        <v>67</v>
      </c>
    </row>
    <row r="46" spans="1:4" ht="16" hidden="1" x14ac:dyDescent="0.2">
      <c r="A46" s="8" t="s">
        <v>180</v>
      </c>
      <c r="B46" s="4" t="s">
        <v>181</v>
      </c>
      <c r="C46" s="4" t="s">
        <v>182</v>
      </c>
      <c r="D46" s="4" t="s">
        <v>137</v>
      </c>
    </row>
    <row r="47" spans="1:4" ht="16" hidden="1" x14ac:dyDescent="0.2">
      <c r="A47" s="8" t="s">
        <v>183</v>
      </c>
      <c r="B47" s="4" t="s">
        <v>184</v>
      </c>
      <c r="C47" s="4" t="s">
        <v>78</v>
      </c>
      <c r="D47" s="4" t="s">
        <v>157</v>
      </c>
    </row>
    <row r="48" spans="1:4" ht="16" hidden="1" x14ac:dyDescent="0.2">
      <c r="A48" s="7" t="s">
        <v>185</v>
      </c>
      <c r="B48" s="4" t="s">
        <v>67</v>
      </c>
      <c r="C48" s="4" t="s">
        <v>67</v>
      </c>
      <c r="D48" s="4" t="s">
        <v>68</v>
      </c>
    </row>
    <row r="49" spans="1:4" ht="16" hidden="1" x14ac:dyDescent="0.2">
      <c r="A49" s="6" t="s">
        <v>186</v>
      </c>
      <c r="B49" s="4" t="s">
        <v>187</v>
      </c>
      <c r="C49" s="4" t="s">
        <v>188</v>
      </c>
      <c r="D49" s="4" t="s">
        <v>189</v>
      </c>
    </row>
    <row r="50" spans="1:4" ht="16" hidden="1" x14ac:dyDescent="0.2">
      <c r="A50" s="7" t="s">
        <v>190</v>
      </c>
      <c r="B50" s="4" t="s">
        <v>115</v>
      </c>
      <c r="C50" s="4" t="s">
        <v>191</v>
      </c>
      <c r="D50" s="4" t="s">
        <v>192</v>
      </c>
    </row>
    <row r="51" spans="1:4" ht="16" hidden="1" x14ac:dyDescent="0.2">
      <c r="A51" s="8" t="s">
        <v>193</v>
      </c>
      <c r="B51" s="4" t="s">
        <v>194</v>
      </c>
      <c r="C51" s="4" t="s">
        <v>195</v>
      </c>
      <c r="D51" s="4" t="s">
        <v>196</v>
      </c>
    </row>
    <row r="52" spans="1:4" ht="32" hidden="1" x14ac:dyDescent="0.2">
      <c r="A52" s="9" t="s">
        <v>197</v>
      </c>
      <c r="B52" s="4" t="s">
        <v>198</v>
      </c>
      <c r="C52" s="4" t="s">
        <v>199</v>
      </c>
      <c r="D52" s="4" t="s">
        <v>200</v>
      </c>
    </row>
    <row r="53" spans="1:4" ht="16" hidden="1" x14ac:dyDescent="0.2">
      <c r="A53" s="9" t="s">
        <v>201</v>
      </c>
      <c r="B53" s="4" t="s">
        <v>74</v>
      </c>
      <c r="C53" s="4" t="s">
        <v>68</v>
      </c>
      <c r="D53" s="4" t="s">
        <v>202</v>
      </c>
    </row>
    <row r="54" spans="1:4" ht="16" hidden="1" x14ac:dyDescent="0.2">
      <c r="A54" s="9" t="s">
        <v>203</v>
      </c>
      <c r="B54" s="4" t="s">
        <v>204</v>
      </c>
      <c r="C54" s="4" t="s">
        <v>67</v>
      </c>
      <c r="D54" s="4" t="s">
        <v>205</v>
      </c>
    </row>
    <row r="55" spans="1:4" ht="16" hidden="1" x14ac:dyDescent="0.2">
      <c r="A55" s="8" t="s">
        <v>206</v>
      </c>
      <c r="B55" s="4" t="s">
        <v>207</v>
      </c>
      <c r="C55" s="4" t="s">
        <v>208</v>
      </c>
      <c r="D55" s="4" t="s">
        <v>209</v>
      </c>
    </row>
    <row r="56" spans="1:4" ht="16" hidden="1" x14ac:dyDescent="0.2">
      <c r="A56" s="8" t="s">
        <v>210</v>
      </c>
      <c r="B56" s="4" t="s">
        <v>211</v>
      </c>
      <c r="C56" s="4" t="s">
        <v>212</v>
      </c>
      <c r="D56" s="4" t="s">
        <v>213</v>
      </c>
    </row>
    <row r="57" spans="1:4" ht="16" hidden="1" x14ac:dyDescent="0.2">
      <c r="A57" s="8" t="s">
        <v>214</v>
      </c>
      <c r="B57" s="4" t="s">
        <v>67</v>
      </c>
      <c r="C57" s="4" t="s">
        <v>67</v>
      </c>
      <c r="D57" s="4" t="s">
        <v>67</v>
      </c>
    </row>
    <row r="58" spans="1:4" ht="16" hidden="1" x14ac:dyDescent="0.2">
      <c r="A58" s="7" t="s">
        <v>215</v>
      </c>
      <c r="B58" s="4" t="s">
        <v>216</v>
      </c>
      <c r="C58" s="4" t="s">
        <v>217</v>
      </c>
      <c r="D58" s="4" t="s">
        <v>218</v>
      </c>
    </row>
    <row r="59" spans="1:4" ht="16" hidden="1" x14ac:dyDescent="0.2">
      <c r="A59" s="8" t="s">
        <v>219</v>
      </c>
      <c r="B59" s="4" t="s">
        <v>67</v>
      </c>
      <c r="C59" s="4" t="s">
        <v>67</v>
      </c>
      <c r="D59" s="4" t="s">
        <v>67</v>
      </c>
    </row>
    <row r="60" spans="1:4" ht="16" hidden="1" x14ac:dyDescent="0.2">
      <c r="A60" s="8" t="s">
        <v>220</v>
      </c>
      <c r="B60" s="4" t="s">
        <v>221</v>
      </c>
      <c r="C60" s="4" t="s">
        <v>117</v>
      </c>
      <c r="D60" s="4" t="s">
        <v>222</v>
      </c>
    </row>
    <row r="61" spans="1:4" ht="16" hidden="1" x14ac:dyDescent="0.2">
      <c r="A61" s="8" t="s">
        <v>223</v>
      </c>
      <c r="B61" s="4" t="s">
        <v>224</v>
      </c>
      <c r="C61" s="4" t="s">
        <v>176</v>
      </c>
      <c r="D61" s="4" t="s">
        <v>225</v>
      </c>
    </row>
    <row r="62" spans="1:4" ht="16" hidden="1" x14ac:dyDescent="0.2">
      <c r="A62" s="8" t="s">
        <v>226</v>
      </c>
      <c r="B62" s="4" t="s">
        <v>67</v>
      </c>
      <c r="C62" s="4" t="s">
        <v>221</v>
      </c>
      <c r="D62" s="4" t="s">
        <v>227</v>
      </c>
    </row>
    <row r="63" spans="1:4" ht="16" hidden="1" x14ac:dyDescent="0.2">
      <c r="A63" s="8" t="s">
        <v>228</v>
      </c>
      <c r="B63" s="4" t="s">
        <v>67</v>
      </c>
      <c r="C63" s="4" t="s">
        <v>67</v>
      </c>
      <c r="D63" s="4" t="s">
        <v>229</v>
      </c>
    </row>
    <row r="64" spans="1:4" ht="16" hidden="1" x14ac:dyDescent="0.2">
      <c r="A64" s="8" t="s">
        <v>230</v>
      </c>
      <c r="B64" s="4" t="s">
        <v>231</v>
      </c>
      <c r="C64" s="4" t="s">
        <v>67</v>
      </c>
      <c r="D64" s="4" t="s">
        <v>132</v>
      </c>
    </row>
    <row r="65" spans="1:4" ht="16" hidden="1" x14ac:dyDescent="0.2">
      <c r="A65" s="8" t="s">
        <v>232</v>
      </c>
      <c r="B65" s="4" t="s">
        <v>67</v>
      </c>
      <c r="C65" s="4" t="s">
        <v>67</v>
      </c>
      <c r="D65" s="4" t="s">
        <v>233</v>
      </c>
    </row>
    <row r="66" spans="1:4" ht="16" hidden="1" x14ac:dyDescent="0.2">
      <c r="A66" s="8" t="s">
        <v>234</v>
      </c>
      <c r="B66" s="4" t="s">
        <v>67</v>
      </c>
      <c r="C66" s="4" t="s">
        <v>67</v>
      </c>
      <c r="D66" s="4" t="s">
        <v>235</v>
      </c>
    </row>
    <row r="67" spans="1:4" ht="16" hidden="1" x14ac:dyDescent="0.2">
      <c r="A67" s="8" t="s">
        <v>236</v>
      </c>
      <c r="B67" s="4" t="s">
        <v>119</v>
      </c>
      <c r="C67" s="4" t="s">
        <v>67</v>
      </c>
      <c r="D67" s="4" t="s">
        <v>67</v>
      </c>
    </row>
    <row r="68" spans="1:4" ht="16" hidden="1" x14ac:dyDescent="0.2">
      <c r="A68" s="8" t="s">
        <v>237</v>
      </c>
      <c r="B68" s="4" t="s">
        <v>67</v>
      </c>
      <c r="C68" s="4" t="s">
        <v>78</v>
      </c>
      <c r="D68" s="4" t="s">
        <v>238</v>
      </c>
    </row>
    <row r="69" spans="1:4" ht="16" hidden="1" x14ac:dyDescent="0.2">
      <c r="A69" s="7" t="s">
        <v>239</v>
      </c>
      <c r="B69" s="4" t="s">
        <v>198</v>
      </c>
      <c r="C69" s="4" t="s">
        <v>240</v>
      </c>
      <c r="D69" s="4" t="s">
        <v>241</v>
      </c>
    </row>
    <row r="70" spans="1:4" ht="16" hidden="1" x14ac:dyDescent="0.2">
      <c r="A70" s="8" t="s">
        <v>242</v>
      </c>
      <c r="B70" s="4" t="s">
        <v>67</v>
      </c>
      <c r="C70" s="4" t="s">
        <v>67</v>
      </c>
      <c r="D70" s="4" t="s">
        <v>67</v>
      </c>
    </row>
    <row r="71" spans="1:4" ht="16" hidden="1" x14ac:dyDescent="0.2">
      <c r="A71" s="8" t="s">
        <v>243</v>
      </c>
      <c r="B71" s="4" t="s">
        <v>67</v>
      </c>
      <c r="C71" s="4" t="s">
        <v>244</v>
      </c>
      <c r="D71" s="4" t="s">
        <v>245</v>
      </c>
    </row>
    <row r="72" spans="1:4" ht="16" hidden="1" x14ac:dyDescent="0.2">
      <c r="A72" s="8" t="s">
        <v>246</v>
      </c>
      <c r="B72" s="4" t="s">
        <v>67</v>
      </c>
      <c r="C72" s="4" t="s">
        <v>247</v>
      </c>
      <c r="D72" s="4" t="s">
        <v>74</v>
      </c>
    </row>
    <row r="73" spans="1:4" ht="16" hidden="1" x14ac:dyDescent="0.2">
      <c r="A73" s="8" t="s">
        <v>248</v>
      </c>
      <c r="B73" s="4" t="s">
        <v>67</v>
      </c>
      <c r="C73" s="4" t="s">
        <v>157</v>
      </c>
      <c r="D73" s="4" t="s">
        <v>67</v>
      </c>
    </row>
    <row r="74" spans="1:4" ht="16" hidden="1" x14ac:dyDescent="0.2">
      <c r="A74" s="8" t="s">
        <v>249</v>
      </c>
      <c r="B74" s="4" t="s">
        <v>67</v>
      </c>
      <c r="C74" s="4" t="s">
        <v>247</v>
      </c>
      <c r="D74" s="4" t="s">
        <v>106</v>
      </c>
    </row>
    <row r="75" spans="1:4" ht="16" hidden="1" x14ac:dyDescent="0.2">
      <c r="A75" s="8" t="s">
        <v>250</v>
      </c>
      <c r="B75" s="4" t="s">
        <v>251</v>
      </c>
      <c r="C75" s="4" t="s">
        <v>233</v>
      </c>
      <c r="D75" s="4" t="s">
        <v>252</v>
      </c>
    </row>
    <row r="76" spans="1:4" ht="16" hidden="1" x14ac:dyDescent="0.2">
      <c r="A76" s="8" t="s">
        <v>253</v>
      </c>
      <c r="B76" s="4" t="s">
        <v>67</v>
      </c>
      <c r="C76" s="4" t="s">
        <v>163</v>
      </c>
      <c r="D76" s="4" t="s">
        <v>119</v>
      </c>
    </row>
    <row r="77" spans="1:4" ht="16" hidden="1" x14ac:dyDescent="0.2">
      <c r="A77" s="8" t="s">
        <v>254</v>
      </c>
      <c r="B77" s="4" t="s">
        <v>255</v>
      </c>
      <c r="C77" s="4" t="s">
        <v>163</v>
      </c>
      <c r="D77" s="4" t="s">
        <v>256</v>
      </c>
    </row>
    <row r="78" spans="1:4" ht="16" hidden="1" x14ac:dyDescent="0.2">
      <c r="A78" s="8" t="s">
        <v>257</v>
      </c>
      <c r="B78" s="4" t="s">
        <v>258</v>
      </c>
      <c r="C78" s="4" t="s">
        <v>222</v>
      </c>
      <c r="D78" s="4" t="s">
        <v>259</v>
      </c>
    </row>
    <row r="79" spans="1:4" ht="16" hidden="1" x14ac:dyDescent="0.2">
      <c r="A79" s="8" t="s">
        <v>260</v>
      </c>
      <c r="B79" s="4" t="s">
        <v>67</v>
      </c>
      <c r="C79" s="4" t="s">
        <v>67</v>
      </c>
      <c r="D79" s="4" t="s">
        <v>67</v>
      </c>
    </row>
    <row r="80" spans="1:4" ht="16" hidden="1" x14ac:dyDescent="0.2">
      <c r="A80" s="7" t="s">
        <v>261</v>
      </c>
      <c r="B80" s="4" t="s">
        <v>262</v>
      </c>
      <c r="C80" s="4" t="s">
        <v>263</v>
      </c>
      <c r="D80" s="4" t="s">
        <v>264</v>
      </c>
    </row>
    <row r="81" spans="1:4" ht="16" hidden="1" x14ac:dyDescent="0.2">
      <c r="A81" s="8" t="s">
        <v>265</v>
      </c>
      <c r="B81" s="4" t="s">
        <v>222</v>
      </c>
      <c r="C81" s="4" t="s">
        <v>67</v>
      </c>
      <c r="D81" s="4" t="s">
        <v>67</v>
      </c>
    </row>
    <row r="82" spans="1:4" ht="16" hidden="1" x14ac:dyDescent="0.2">
      <c r="A82" s="8" t="s">
        <v>266</v>
      </c>
      <c r="B82" s="4" t="s">
        <v>67</v>
      </c>
      <c r="C82" s="4" t="s">
        <v>67</v>
      </c>
      <c r="D82" s="4" t="s">
        <v>67</v>
      </c>
    </row>
    <row r="83" spans="1:4" ht="16" hidden="1" x14ac:dyDescent="0.2">
      <c r="A83" s="8" t="s">
        <v>267</v>
      </c>
      <c r="B83" s="4" t="s">
        <v>119</v>
      </c>
      <c r="C83" s="4" t="s">
        <v>268</v>
      </c>
      <c r="D83" s="4" t="s">
        <v>110</v>
      </c>
    </row>
    <row r="84" spans="1:4" ht="16" hidden="1" x14ac:dyDescent="0.2">
      <c r="A84" s="8" t="s">
        <v>269</v>
      </c>
      <c r="B84" s="4" t="s">
        <v>270</v>
      </c>
      <c r="C84" s="4" t="s">
        <v>271</v>
      </c>
      <c r="D84" s="4" t="s">
        <v>119</v>
      </c>
    </row>
    <row r="85" spans="1:4" ht="16" hidden="1" x14ac:dyDescent="0.2">
      <c r="A85" s="8" t="s">
        <v>272</v>
      </c>
      <c r="B85" s="4" t="s">
        <v>67</v>
      </c>
      <c r="C85" s="4" t="s">
        <v>67</v>
      </c>
      <c r="D85" s="4" t="s">
        <v>67</v>
      </c>
    </row>
    <row r="86" spans="1:4" ht="16" hidden="1" x14ac:dyDescent="0.2">
      <c r="A86" s="8" t="s">
        <v>273</v>
      </c>
      <c r="B86" s="4" t="s">
        <v>274</v>
      </c>
      <c r="C86" s="4" t="s">
        <v>275</v>
      </c>
      <c r="D86" s="4" t="s">
        <v>276</v>
      </c>
    </row>
    <row r="87" spans="1:4" ht="16" hidden="1" x14ac:dyDescent="0.2">
      <c r="A87" s="8" t="s">
        <v>277</v>
      </c>
      <c r="B87" s="4" t="s">
        <v>67</v>
      </c>
      <c r="C87" s="4" t="s">
        <v>67</v>
      </c>
      <c r="D87" s="4" t="s">
        <v>271</v>
      </c>
    </row>
    <row r="88" spans="1:4" ht="16" hidden="1" x14ac:dyDescent="0.2">
      <c r="A88" s="8" t="s">
        <v>278</v>
      </c>
      <c r="B88" s="4" t="s">
        <v>271</v>
      </c>
      <c r="C88" s="4" t="s">
        <v>67</v>
      </c>
      <c r="D88" s="4" t="s">
        <v>279</v>
      </c>
    </row>
    <row r="89" spans="1:4" ht="16" hidden="1" x14ac:dyDescent="0.2">
      <c r="A89" s="8" t="s">
        <v>280</v>
      </c>
      <c r="B89" s="4" t="s">
        <v>229</v>
      </c>
      <c r="C89" s="4" t="s">
        <v>281</v>
      </c>
      <c r="D89" s="4" t="s">
        <v>235</v>
      </c>
    </row>
    <row r="90" spans="1:4" ht="16" hidden="1" x14ac:dyDescent="0.2">
      <c r="A90" s="8" t="s">
        <v>282</v>
      </c>
      <c r="B90" s="4" t="s">
        <v>67</v>
      </c>
      <c r="C90" s="4" t="s">
        <v>67</v>
      </c>
      <c r="D90" s="4" t="s">
        <v>67</v>
      </c>
    </row>
    <row r="91" spans="1:4" ht="16" hidden="1" x14ac:dyDescent="0.2">
      <c r="A91" s="8" t="s">
        <v>283</v>
      </c>
      <c r="B91" s="4" t="s">
        <v>284</v>
      </c>
      <c r="C91" s="4" t="s">
        <v>67</v>
      </c>
      <c r="D91" s="4" t="s">
        <v>285</v>
      </c>
    </row>
    <row r="92" spans="1:4" ht="16" hidden="1" x14ac:dyDescent="0.2">
      <c r="A92" s="7" t="s">
        <v>286</v>
      </c>
      <c r="B92" s="4" t="s">
        <v>152</v>
      </c>
      <c r="C92" s="4" t="s">
        <v>67</v>
      </c>
      <c r="D92" s="4" t="s">
        <v>166</v>
      </c>
    </row>
    <row r="93" spans="1:4" ht="16" hidden="1" x14ac:dyDescent="0.2">
      <c r="A93" s="6" t="s">
        <v>287</v>
      </c>
      <c r="B93" s="4" t="s">
        <v>288</v>
      </c>
      <c r="C93" s="4" t="s">
        <v>289</v>
      </c>
      <c r="D93" s="4" t="s">
        <v>290</v>
      </c>
    </row>
    <row r="94" spans="1:4" ht="16" hidden="1" x14ac:dyDescent="0.2">
      <c r="A94" s="7" t="s">
        <v>291</v>
      </c>
      <c r="B94" s="4" t="s">
        <v>292</v>
      </c>
      <c r="C94" s="4" t="s">
        <v>67</v>
      </c>
      <c r="D94" s="4" t="s">
        <v>293</v>
      </c>
    </row>
    <row r="95" spans="1:4" ht="16" hidden="1" x14ac:dyDescent="0.2">
      <c r="A95" s="8" t="s">
        <v>294</v>
      </c>
      <c r="B95" s="4" t="s">
        <v>67</v>
      </c>
      <c r="C95" s="4" t="s">
        <v>67</v>
      </c>
      <c r="D95" s="4" t="s">
        <v>67</v>
      </c>
    </row>
    <row r="96" spans="1:4" ht="16" hidden="1" x14ac:dyDescent="0.2">
      <c r="A96" s="8" t="s">
        <v>295</v>
      </c>
      <c r="B96" s="4" t="s">
        <v>75</v>
      </c>
      <c r="C96" s="4" t="s">
        <v>67</v>
      </c>
      <c r="D96" s="4" t="s">
        <v>98</v>
      </c>
    </row>
    <row r="97" spans="1:4" ht="16" hidden="1" x14ac:dyDescent="0.2">
      <c r="A97" s="8" t="s">
        <v>296</v>
      </c>
      <c r="B97" s="4" t="s">
        <v>271</v>
      </c>
      <c r="C97" s="4" t="s">
        <v>67</v>
      </c>
      <c r="D97" s="4" t="s">
        <v>297</v>
      </c>
    </row>
    <row r="98" spans="1:4" ht="16" hidden="1" x14ac:dyDescent="0.2">
      <c r="A98" s="8" t="s">
        <v>298</v>
      </c>
      <c r="B98" s="4" t="s">
        <v>67</v>
      </c>
      <c r="C98" s="4" t="s">
        <v>67</v>
      </c>
      <c r="D98" s="4" t="s">
        <v>67</v>
      </c>
    </row>
    <row r="99" spans="1:4" ht="16" hidden="1" x14ac:dyDescent="0.2">
      <c r="A99" s="8" t="s">
        <v>299</v>
      </c>
      <c r="B99" s="4" t="s">
        <v>182</v>
      </c>
      <c r="C99" s="4" t="s">
        <v>67</v>
      </c>
      <c r="D99" s="4" t="s">
        <v>67</v>
      </c>
    </row>
    <row r="100" spans="1:4" ht="16" hidden="1" x14ac:dyDescent="0.2">
      <c r="A100" s="8" t="s">
        <v>300</v>
      </c>
      <c r="B100" s="4" t="s">
        <v>67</v>
      </c>
      <c r="C100" s="4" t="s">
        <v>67</v>
      </c>
      <c r="D100" s="4" t="s">
        <v>67</v>
      </c>
    </row>
    <row r="101" spans="1:4" ht="16" hidden="1" x14ac:dyDescent="0.2">
      <c r="A101" s="8" t="s">
        <v>301</v>
      </c>
      <c r="B101" s="4" t="s">
        <v>98</v>
      </c>
      <c r="C101" s="4" t="s">
        <v>67</v>
      </c>
      <c r="D101" s="4" t="s">
        <v>96</v>
      </c>
    </row>
    <row r="102" spans="1:4" ht="16" hidden="1" x14ac:dyDescent="0.2">
      <c r="A102" s="7" t="s">
        <v>302</v>
      </c>
      <c r="B102" s="4" t="s">
        <v>67</v>
      </c>
      <c r="C102" s="4" t="s">
        <v>275</v>
      </c>
      <c r="D102" s="4" t="s">
        <v>137</v>
      </c>
    </row>
    <row r="103" spans="1:4" ht="16" hidden="1" x14ac:dyDescent="0.2">
      <c r="A103" s="8" t="s">
        <v>303</v>
      </c>
      <c r="B103" s="4" t="s">
        <v>67</v>
      </c>
      <c r="C103" s="4" t="s">
        <v>67</v>
      </c>
      <c r="D103" s="4" t="s">
        <v>67</v>
      </c>
    </row>
    <row r="104" spans="1:4" ht="16" hidden="1" x14ac:dyDescent="0.2">
      <c r="A104" s="8" t="s">
        <v>304</v>
      </c>
      <c r="B104" s="4" t="s">
        <v>67</v>
      </c>
      <c r="C104" s="4" t="s">
        <v>67</v>
      </c>
      <c r="D104" s="4" t="s">
        <v>120</v>
      </c>
    </row>
    <row r="105" spans="1:4" ht="32" hidden="1" x14ac:dyDescent="0.2">
      <c r="A105" s="8" t="s">
        <v>305</v>
      </c>
      <c r="B105" s="4" t="s">
        <v>67</v>
      </c>
      <c r="C105" s="4" t="s">
        <v>67</v>
      </c>
      <c r="D105" s="4" t="s">
        <v>306</v>
      </c>
    </row>
    <row r="106" spans="1:4" ht="16" hidden="1" x14ac:dyDescent="0.2">
      <c r="A106" s="8" t="s">
        <v>307</v>
      </c>
      <c r="B106" s="4" t="s">
        <v>67</v>
      </c>
      <c r="C106" s="4" t="s">
        <v>275</v>
      </c>
      <c r="D106" s="4" t="s">
        <v>204</v>
      </c>
    </row>
    <row r="107" spans="1:4" ht="16" hidden="1" x14ac:dyDescent="0.2">
      <c r="A107" s="7" t="s">
        <v>308</v>
      </c>
      <c r="B107" s="4" t="s">
        <v>309</v>
      </c>
      <c r="C107" s="4" t="s">
        <v>270</v>
      </c>
      <c r="D107" s="4" t="s">
        <v>310</v>
      </c>
    </row>
    <row r="108" spans="1:4" ht="16" hidden="1" x14ac:dyDescent="0.2">
      <c r="A108" s="8" t="s">
        <v>311</v>
      </c>
      <c r="B108" s="4" t="s">
        <v>275</v>
      </c>
      <c r="C108" s="4" t="s">
        <v>146</v>
      </c>
      <c r="D108" s="4" t="s">
        <v>179</v>
      </c>
    </row>
    <row r="109" spans="1:4" ht="16" hidden="1" x14ac:dyDescent="0.2">
      <c r="A109" s="8" t="s">
        <v>312</v>
      </c>
      <c r="B109" s="4" t="s">
        <v>208</v>
      </c>
      <c r="C109" s="4" t="s">
        <v>68</v>
      </c>
      <c r="D109" s="4" t="s">
        <v>77</v>
      </c>
    </row>
    <row r="110" spans="1:4" ht="16" hidden="1" x14ac:dyDescent="0.2">
      <c r="A110" s="8" t="s">
        <v>313</v>
      </c>
      <c r="B110" s="4" t="s">
        <v>67</v>
      </c>
      <c r="C110" s="4" t="s">
        <v>67</v>
      </c>
      <c r="D110" s="4" t="s">
        <v>67</v>
      </c>
    </row>
    <row r="111" spans="1:4" ht="16" hidden="1" x14ac:dyDescent="0.2">
      <c r="A111" s="8" t="s">
        <v>314</v>
      </c>
      <c r="B111" s="4" t="s">
        <v>67</v>
      </c>
      <c r="C111" s="4" t="s">
        <v>67</v>
      </c>
      <c r="D111" s="4" t="s">
        <v>275</v>
      </c>
    </row>
    <row r="112" spans="1:4" ht="16" hidden="1" x14ac:dyDescent="0.2">
      <c r="A112" s="7" t="s">
        <v>315</v>
      </c>
      <c r="B112" s="4" t="s">
        <v>274</v>
      </c>
      <c r="C112" s="4" t="s">
        <v>97</v>
      </c>
      <c r="D112" s="4" t="s">
        <v>77</v>
      </c>
    </row>
    <row r="113" spans="1:4" ht="16" hidden="1" x14ac:dyDescent="0.2">
      <c r="A113" s="8" t="s">
        <v>316</v>
      </c>
      <c r="B113" s="4" t="s">
        <v>274</v>
      </c>
      <c r="C113" s="4" t="s">
        <v>97</v>
      </c>
      <c r="D113" s="4" t="s">
        <v>317</v>
      </c>
    </row>
    <row r="114" spans="1:4" ht="16" hidden="1" x14ac:dyDescent="0.2">
      <c r="A114" s="8" t="s">
        <v>318</v>
      </c>
      <c r="B114" s="4" t="s">
        <v>67</v>
      </c>
      <c r="C114" s="4" t="s">
        <v>67</v>
      </c>
      <c r="D114" s="4" t="s">
        <v>319</v>
      </c>
    </row>
    <row r="115" spans="1:4" ht="16" hidden="1" x14ac:dyDescent="0.2">
      <c r="A115" s="7" t="s">
        <v>320</v>
      </c>
      <c r="B115" s="4" t="s">
        <v>321</v>
      </c>
      <c r="C115" s="4" t="s">
        <v>319</v>
      </c>
      <c r="D115" s="4" t="s">
        <v>322</v>
      </c>
    </row>
    <row r="116" spans="1:4" ht="16" hidden="1" x14ac:dyDescent="0.2">
      <c r="A116" s="8" t="s">
        <v>323</v>
      </c>
      <c r="B116" s="4" t="s">
        <v>174</v>
      </c>
      <c r="C116" s="4" t="s">
        <v>67</v>
      </c>
      <c r="D116" s="4" t="s">
        <v>324</v>
      </c>
    </row>
    <row r="117" spans="1:4" ht="16" hidden="1" x14ac:dyDescent="0.2">
      <c r="A117" s="8" t="s">
        <v>325</v>
      </c>
      <c r="B117" s="4" t="s">
        <v>326</v>
      </c>
      <c r="C117" s="4" t="s">
        <v>319</v>
      </c>
      <c r="D117" s="4" t="s">
        <v>255</v>
      </c>
    </row>
    <row r="118" spans="1:4" ht="16" hidden="1" x14ac:dyDescent="0.2">
      <c r="A118" s="8" t="s">
        <v>327</v>
      </c>
      <c r="B118" s="4" t="s">
        <v>67</v>
      </c>
      <c r="C118" s="4" t="s">
        <v>67</v>
      </c>
      <c r="D118" s="4" t="s">
        <v>67</v>
      </c>
    </row>
    <row r="119" spans="1:4" ht="16" hidden="1" x14ac:dyDescent="0.2">
      <c r="A119" s="8" t="s">
        <v>328</v>
      </c>
      <c r="B119" s="4" t="s">
        <v>146</v>
      </c>
      <c r="C119" s="4" t="s">
        <v>67</v>
      </c>
      <c r="D119" s="4" t="s">
        <v>329</v>
      </c>
    </row>
    <row r="120" spans="1:4" ht="16" hidden="1" x14ac:dyDescent="0.2">
      <c r="A120" s="8" t="s">
        <v>330</v>
      </c>
      <c r="B120" s="4" t="s">
        <v>67</v>
      </c>
      <c r="C120" s="4" t="s">
        <v>67</v>
      </c>
      <c r="D120" s="4" t="s">
        <v>247</v>
      </c>
    </row>
    <row r="121" spans="1:4" ht="16" hidden="1" x14ac:dyDescent="0.2">
      <c r="A121" s="8" t="s">
        <v>331</v>
      </c>
      <c r="B121" s="4" t="s">
        <v>229</v>
      </c>
      <c r="C121" s="4" t="s">
        <v>67</v>
      </c>
      <c r="D121" s="4" t="s">
        <v>67</v>
      </c>
    </row>
    <row r="122" spans="1:4" ht="16" hidden="1" x14ac:dyDescent="0.2">
      <c r="A122" s="8" t="s">
        <v>332</v>
      </c>
      <c r="B122" s="4" t="s">
        <v>333</v>
      </c>
      <c r="C122" s="4" t="s">
        <v>67</v>
      </c>
      <c r="D122" s="4" t="s">
        <v>71</v>
      </c>
    </row>
    <row r="123" spans="1:4" ht="16" hidden="1" x14ac:dyDescent="0.2">
      <c r="A123" s="7" t="s">
        <v>334</v>
      </c>
      <c r="B123" s="4" t="s">
        <v>67</v>
      </c>
      <c r="C123" s="4" t="s">
        <v>92</v>
      </c>
      <c r="D123" s="4" t="s">
        <v>67</v>
      </c>
    </row>
    <row r="124" spans="1:4" ht="16" hidden="1" x14ac:dyDescent="0.2">
      <c r="A124" s="6" t="s">
        <v>335</v>
      </c>
      <c r="B124" s="4" t="s">
        <v>336</v>
      </c>
      <c r="C124" s="4" t="s">
        <v>274</v>
      </c>
      <c r="D124" s="4" t="s">
        <v>170</v>
      </c>
    </row>
    <row r="125" spans="1:4" ht="32" hidden="1" x14ac:dyDescent="0.2">
      <c r="A125" s="7" t="s">
        <v>337</v>
      </c>
      <c r="B125" s="4" t="s">
        <v>94</v>
      </c>
      <c r="C125" s="4" t="s">
        <v>274</v>
      </c>
      <c r="D125" s="4" t="s">
        <v>338</v>
      </c>
    </row>
    <row r="126" spans="1:4" ht="16" hidden="1" x14ac:dyDescent="0.2">
      <c r="A126" s="8" t="s">
        <v>339</v>
      </c>
      <c r="B126" s="4" t="s">
        <v>94</v>
      </c>
      <c r="C126" s="4" t="s">
        <v>238</v>
      </c>
      <c r="D126" s="4" t="s">
        <v>281</v>
      </c>
    </row>
    <row r="127" spans="1:4" ht="32" hidden="1" x14ac:dyDescent="0.2">
      <c r="A127" s="8" t="s">
        <v>340</v>
      </c>
      <c r="B127" s="4" t="s">
        <v>67</v>
      </c>
      <c r="C127" s="4" t="s">
        <v>74</v>
      </c>
      <c r="D127" s="4" t="s">
        <v>204</v>
      </c>
    </row>
    <row r="128" spans="1:4" ht="16" hidden="1" x14ac:dyDescent="0.2">
      <c r="A128" s="7" t="s">
        <v>341</v>
      </c>
      <c r="B128" s="4" t="s">
        <v>106</v>
      </c>
      <c r="C128" s="4" t="s">
        <v>67</v>
      </c>
      <c r="D128" s="4" t="s">
        <v>75</v>
      </c>
    </row>
    <row r="129" spans="1:4" ht="16" hidden="1" x14ac:dyDescent="0.2">
      <c r="A129" s="7" t="s">
        <v>342</v>
      </c>
      <c r="B129" s="4" t="s">
        <v>67</v>
      </c>
      <c r="C129" s="4" t="s">
        <v>67</v>
      </c>
      <c r="D129" s="4" t="s">
        <v>67</v>
      </c>
    </row>
    <row r="130" spans="1:4" ht="16" hidden="1" x14ac:dyDescent="0.2">
      <c r="A130" s="7" t="s">
        <v>343</v>
      </c>
      <c r="B130" s="4" t="s">
        <v>67</v>
      </c>
      <c r="C130" s="4" t="s">
        <v>67</v>
      </c>
      <c r="D130" s="4" t="s">
        <v>67</v>
      </c>
    </row>
    <row r="131" spans="1:4" ht="16" hidden="1" x14ac:dyDescent="0.2">
      <c r="A131" s="6" t="s">
        <v>344</v>
      </c>
      <c r="B131" s="4" t="s">
        <v>345</v>
      </c>
      <c r="C131" s="4" t="s">
        <v>346</v>
      </c>
      <c r="D131" s="4" t="s">
        <v>347</v>
      </c>
    </row>
    <row r="132" spans="1:4" ht="16" hidden="1" x14ac:dyDescent="0.2">
      <c r="A132" s="7" t="s">
        <v>348</v>
      </c>
      <c r="B132" s="4" t="s">
        <v>349</v>
      </c>
      <c r="C132" s="4" t="s">
        <v>350</v>
      </c>
      <c r="D132" s="4" t="s">
        <v>351</v>
      </c>
    </row>
    <row r="133" spans="1:4" ht="16" hidden="1" x14ac:dyDescent="0.2">
      <c r="A133" s="8" t="s">
        <v>352</v>
      </c>
      <c r="B133" s="4" t="s">
        <v>353</v>
      </c>
      <c r="C133" s="4" t="s">
        <v>338</v>
      </c>
      <c r="D133" s="4" t="s">
        <v>354</v>
      </c>
    </row>
    <row r="134" spans="1:4" ht="16" x14ac:dyDescent="0.2">
      <c r="A134" s="9" t="s">
        <v>355</v>
      </c>
      <c r="B134" s="4">
        <v>0</v>
      </c>
      <c r="C134" s="4">
        <v>0</v>
      </c>
      <c r="D134" s="4">
        <v>0</v>
      </c>
    </row>
    <row r="135" spans="1:4" ht="16" x14ac:dyDescent="0.2">
      <c r="A135" s="9" t="s">
        <v>356</v>
      </c>
      <c r="B135" s="4">
        <v>24</v>
      </c>
      <c r="C135" s="4">
        <v>1</v>
      </c>
      <c r="D135" s="4">
        <v>5</v>
      </c>
    </row>
    <row r="136" spans="1:4" ht="16" x14ac:dyDescent="0.2">
      <c r="A136" s="9" t="s">
        <v>370</v>
      </c>
      <c r="B136" s="4">
        <v>0</v>
      </c>
      <c r="C136" s="4">
        <v>0</v>
      </c>
      <c r="D136" s="4">
        <v>0</v>
      </c>
    </row>
    <row r="137" spans="1:4" ht="16" x14ac:dyDescent="0.2">
      <c r="A137" s="9" t="s">
        <v>358</v>
      </c>
      <c r="B137" s="4">
        <v>52</v>
      </c>
      <c r="C137" s="4">
        <v>55</v>
      </c>
      <c r="D137" s="4">
        <v>60</v>
      </c>
    </row>
    <row r="138" spans="1:4" ht="16" x14ac:dyDescent="0.2">
      <c r="A138" s="9" t="s">
        <v>359</v>
      </c>
      <c r="B138" s="4">
        <v>0</v>
      </c>
      <c r="C138" s="4">
        <v>0</v>
      </c>
      <c r="D138" s="4">
        <v>0</v>
      </c>
    </row>
    <row r="139" spans="1:4" ht="16" x14ac:dyDescent="0.2">
      <c r="A139" s="9" t="s">
        <v>360</v>
      </c>
      <c r="B139" s="4">
        <v>265</v>
      </c>
      <c r="C139" s="4">
        <v>25</v>
      </c>
      <c r="D139" s="4">
        <v>323</v>
      </c>
    </row>
    <row r="140" spans="1:4" ht="16" x14ac:dyDescent="0.2">
      <c r="A140" s="9" t="s">
        <v>361</v>
      </c>
      <c r="B140" s="4">
        <v>0</v>
      </c>
      <c r="C140" s="4">
        <v>0</v>
      </c>
      <c r="D140" s="4">
        <v>0</v>
      </c>
    </row>
    <row r="141" spans="1:4" ht="16" x14ac:dyDescent="0.2">
      <c r="A141" s="9" t="s">
        <v>388</v>
      </c>
      <c r="B141" s="4">
        <v>15</v>
      </c>
      <c r="C141" s="4">
        <v>12</v>
      </c>
      <c r="D141" s="4">
        <v>6</v>
      </c>
    </row>
    <row r="142" spans="1:4" ht="16" x14ac:dyDescent="0.2">
      <c r="A142" s="9" t="s">
        <v>362</v>
      </c>
      <c r="B142" s="4">
        <v>43</v>
      </c>
      <c r="C142" s="4">
        <v>17</v>
      </c>
      <c r="D142" s="4">
        <v>63</v>
      </c>
    </row>
    <row r="143" spans="1:4" ht="16" x14ac:dyDescent="0.2">
      <c r="A143" s="9" t="s">
        <v>364</v>
      </c>
      <c r="B143" s="4">
        <v>21</v>
      </c>
      <c r="C143" s="4">
        <v>3</v>
      </c>
      <c r="D143" s="4">
        <v>48</v>
      </c>
    </row>
    <row r="144" spans="1:4" ht="16" x14ac:dyDescent="0.2">
      <c r="A144" s="9" t="s">
        <v>368</v>
      </c>
      <c r="B144" s="4">
        <v>0</v>
      </c>
      <c r="C144" s="4">
        <v>0</v>
      </c>
      <c r="D144" s="4">
        <v>0</v>
      </c>
    </row>
    <row r="145" spans="1:4" ht="16" x14ac:dyDescent="0.2">
      <c r="A145" s="9" t="s">
        <v>365</v>
      </c>
      <c r="B145" s="4">
        <v>5</v>
      </c>
      <c r="C145" s="4">
        <v>0</v>
      </c>
      <c r="D145" s="4">
        <v>0</v>
      </c>
    </row>
    <row r="146" spans="1:4" ht="16" hidden="1" x14ac:dyDescent="0.2">
      <c r="A146" s="8" t="s">
        <v>369</v>
      </c>
      <c r="B146" s="4">
        <v>898</v>
      </c>
      <c r="C146" s="4">
        <v>272</v>
      </c>
      <c r="D146" s="4">
        <v>748</v>
      </c>
    </row>
    <row r="147" spans="1:4" ht="16" x14ac:dyDescent="0.2">
      <c r="A147" s="9" t="s">
        <v>366</v>
      </c>
      <c r="B147" s="4">
        <v>28</v>
      </c>
      <c r="C147" s="4">
        <v>0</v>
      </c>
      <c r="D147" s="4">
        <v>35</v>
      </c>
    </row>
    <row r="148" spans="1:4" ht="16" hidden="1" x14ac:dyDescent="0.2">
      <c r="A148" s="9" t="s">
        <v>371</v>
      </c>
      <c r="B148" s="4">
        <v>14</v>
      </c>
      <c r="C148" s="4">
        <v>27</v>
      </c>
      <c r="D148" s="4">
        <v>21</v>
      </c>
    </row>
    <row r="149" spans="1:4" ht="16" hidden="1" x14ac:dyDescent="0.2">
      <c r="A149" s="9" t="s">
        <v>372</v>
      </c>
      <c r="B149" s="4">
        <v>447</v>
      </c>
      <c r="C149" s="4">
        <v>38</v>
      </c>
      <c r="D149" s="4">
        <v>349</v>
      </c>
    </row>
    <row r="150" spans="1:4" ht="16" hidden="1" x14ac:dyDescent="0.2">
      <c r="A150" s="9" t="s">
        <v>373</v>
      </c>
      <c r="B150" s="4">
        <v>118</v>
      </c>
      <c r="C150" s="4">
        <v>86</v>
      </c>
      <c r="D150" s="4">
        <v>71</v>
      </c>
    </row>
    <row r="151" spans="1:4" ht="16" hidden="1" x14ac:dyDescent="0.2">
      <c r="A151" s="9" t="s">
        <v>374</v>
      </c>
      <c r="B151" s="4">
        <v>192</v>
      </c>
      <c r="C151" s="4">
        <v>0</v>
      </c>
      <c r="D151" s="4">
        <v>145</v>
      </c>
    </row>
    <row r="152" spans="1:4" ht="16" hidden="1" x14ac:dyDescent="0.2">
      <c r="A152" s="9" t="s">
        <v>375</v>
      </c>
      <c r="B152" s="4">
        <v>127</v>
      </c>
      <c r="C152" s="4">
        <v>118</v>
      </c>
      <c r="D152" s="4">
        <v>154</v>
      </c>
    </row>
    <row r="153" spans="1:4" ht="16" hidden="1" x14ac:dyDescent="0.2">
      <c r="A153" s="9" t="s">
        <v>376</v>
      </c>
      <c r="B153" s="4">
        <v>0</v>
      </c>
      <c r="C153" s="4">
        <v>0</v>
      </c>
      <c r="D153" s="4">
        <v>0</v>
      </c>
    </row>
    <row r="154" spans="1:4" ht="16" hidden="1" x14ac:dyDescent="0.2">
      <c r="A154" s="9" t="s">
        <v>377</v>
      </c>
      <c r="B154" s="4">
        <v>0</v>
      </c>
      <c r="C154" s="4">
        <v>3</v>
      </c>
      <c r="D154" s="4">
        <v>8</v>
      </c>
    </row>
    <row r="155" spans="1:4" ht="16" hidden="1" x14ac:dyDescent="0.2">
      <c r="A155" s="9" t="s">
        <v>378</v>
      </c>
      <c r="B155" s="4">
        <v>0</v>
      </c>
      <c r="C155" s="4">
        <v>0</v>
      </c>
      <c r="D155" s="4">
        <v>0</v>
      </c>
    </row>
    <row r="156" spans="1:4" ht="16" hidden="1" x14ac:dyDescent="0.2">
      <c r="A156" s="8" t="s">
        <v>379</v>
      </c>
      <c r="B156" s="4">
        <v>536</v>
      </c>
      <c r="C156" s="4">
        <v>217</v>
      </c>
      <c r="D156" s="10">
        <v>1374</v>
      </c>
    </row>
    <row r="157" spans="1:4" ht="16" hidden="1" x14ac:dyDescent="0.2">
      <c r="A157" s="9" t="s">
        <v>381</v>
      </c>
      <c r="B157" s="4">
        <v>38</v>
      </c>
      <c r="C157" s="4">
        <v>8</v>
      </c>
      <c r="D157" s="4">
        <v>113</v>
      </c>
    </row>
    <row r="158" spans="1:4" ht="16" hidden="1" x14ac:dyDescent="0.2">
      <c r="A158" s="9" t="s">
        <v>383</v>
      </c>
      <c r="B158" s="4">
        <v>0</v>
      </c>
      <c r="C158" s="4">
        <v>0</v>
      </c>
      <c r="D158" s="4">
        <v>14</v>
      </c>
    </row>
    <row r="159" spans="1:4" ht="16" hidden="1" x14ac:dyDescent="0.2">
      <c r="A159" s="9" t="s">
        <v>384</v>
      </c>
      <c r="B159" s="4">
        <v>134</v>
      </c>
      <c r="C159" s="4">
        <v>118</v>
      </c>
      <c r="D159" s="4">
        <v>463</v>
      </c>
    </row>
    <row r="160" spans="1:4" ht="16" hidden="1" x14ac:dyDescent="0.2">
      <c r="A160" s="9" t="s">
        <v>385</v>
      </c>
      <c r="B160" s="4">
        <v>29</v>
      </c>
      <c r="C160" s="4">
        <v>9</v>
      </c>
      <c r="D160" s="4">
        <v>19</v>
      </c>
    </row>
    <row r="161" spans="1:4" ht="16" hidden="1" x14ac:dyDescent="0.2">
      <c r="A161" s="9" t="s">
        <v>386</v>
      </c>
      <c r="B161" s="4">
        <v>109</v>
      </c>
      <c r="C161" s="4">
        <v>43</v>
      </c>
      <c r="D161" s="4">
        <v>312</v>
      </c>
    </row>
    <row r="162" spans="1:4" ht="16" hidden="1" x14ac:dyDescent="0.2">
      <c r="A162" s="9" t="s">
        <v>387</v>
      </c>
      <c r="B162" s="4">
        <v>135</v>
      </c>
      <c r="C162" s="4">
        <v>13</v>
      </c>
      <c r="D162" s="4">
        <v>263</v>
      </c>
    </row>
    <row r="163" spans="1:4" ht="16" x14ac:dyDescent="0.2">
      <c r="A163" s="9" t="s">
        <v>367</v>
      </c>
      <c r="B163" s="4">
        <v>0</v>
      </c>
      <c r="C163" s="4">
        <v>0</v>
      </c>
      <c r="D163" s="4">
        <v>0</v>
      </c>
    </row>
    <row r="164" spans="1:4" ht="16" hidden="1" x14ac:dyDescent="0.2">
      <c r="A164" s="9" t="s">
        <v>389</v>
      </c>
      <c r="B164" s="4" t="s">
        <v>390</v>
      </c>
      <c r="C164" s="4" t="s">
        <v>67</v>
      </c>
      <c r="D164" s="4" t="s">
        <v>93</v>
      </c>
    </row>
    <row r="165" spans="1:4" ht="16" hidden="1" x14ac:dyDescent="0.2">
      <c r="A165" s="9" t="s">
        <v>391</v>
      </c>
      <c r="B165" s="4" t="s">
        <v>67</v>
      </c>
      <c r="C165" s="4" t="s">
        <v>275</v>
      </c>
      <c r="D165" s="4" t="s">
        <v>67</v>
      </c>
    </row>
    <row r="166" spans="1:4" ht="16" hidden="1" x14ac:dyDescent="0.2">
      <c r="A166" s="9" t="s">
        <v>392</v>
      </c>
      <c r="B166" s="4" t="s">
        <v>68</v>
      </c>
      <c r="C166" s="4" t="s">
        <v>146</v>
      </c>
      <c r="D166" s="4" t="s">
        <v>284</v>
      </c>
    </row>
    <row r="167" spans="1:4" ht="16" hidden="1" x14ac:dyDescent="0.2">
      <c r="A167" s="9" t="s">
        <v>393</v>
      </c>
      <c r="B167" s="4" t="s">
        <v>67</v>
      </c>
      <c r="C167" s="4" t="s">
        <v>67</v>
      </c>
      <c r="D167" s="4" t="s">
        <v>93</v>
      </c>
    </row>
    <row r="168" spans="1:4" ht="16" hidden="1" x14ac:dyDescent="0.2">
      <c r="A168" s="7" t="s">
        <v>394</v>
      </c>
      <c r="B168" s="4" t="s">
        <v>395</v>
      </c>
      <c r="C168" s="4" t="s">
        <v>396</v>
      </c>
      <c r="D168" s="4" t="s">
        <v>397</v>
      </c>
    </row>
    <row r="169" spans="1:4" ht="16" hidden="1" x14ac:dyDescent="0.2">
      <c r="A169" s="8" t="s">
        <v>398</v>
      </c>
      <c r="B169" s="4" t="s">
        <v>395</v>
      </c>
      <c r="C169" s="4" t="s">
        <v>396</v>
      </c>
      <c r="D169" s="4" t="s">
        <v>397</v>
      </c>
    </row>
    <row r="170" spans="1:4" ht="16" hidden="1" x14ac:dyDescent="0.2">
      <c r="A170" s="8" t="s">
        <v>399</v>
      </c>
      <c r="B170" s="4" t="s">
        <v>67</v>
      </c>
      <c r="C170" s="4" t="s">
        <v>67</v>
      </c>
      <c r="D170" s="4" t="s">
        <v>67</v>
      </c>
    </row>
    <row r="171" spans="1:4" ht="16" x14ac:dyDescent="0.2">
      <c r="A171" s="4" t="s">
        <v>553</v>
      </c>
      <c r="B171" s="4">
        <f xml:space="preserve"> B135+B137+B139+B141+B142+B143+B145+B147</f>
        <v>453</v>
      </c>
      <c r="C171" s="4">
        <v>113</v>
      </c>
      <c r="D171" s="4">
        <v>540</v>
      </c>
    </row>
    <row r="172" spans="1:4" ht="32" x14ac:dyDescent="0.2">
      <c r="A172" s="5" t="s">
        <v>3</v>
      </c>
      <c r="B172" s="5" t="s">
        <v>48</v>
      </c>
      <c r="C172" s="5" t="s">
        <v>49</v>
      </c>
      <c r="D172" s="5" t="s">
        <v>50</v>
      </c>
    </row>
    <row r="173" spans="1:4" ht="16" x14ac:dyDescent="0.2">
      <c r="A173" s="9" t="s">
        <v>355</v>
      </c>
      <c r="B173" s="21">
        <v>0</v>
      </c>
      <c r="C173" s="21">
        <v>0</v>
      </c>
      <c r="D173" s="21">
        <v>0</v>
      </c>
    </row>
    <row r="174" spans="1:4" ht="16" x14ac:dyDescent="0.2">
      <c r="A174" s="9" t="s">
        <v>356</v>
      </c>
      <c r="B174" s="21">
        <f>24/B171</f>
        <v>5.2980132450331126E-2</v>
      </c>
      <c r="C174" s="21">
        <f>1/C171</f>
        <v>8.8495575221238937E-3</v>
      </c>
      <c r="D174" s="21">
        <f>5/D171</f>
        <v>9.2592592592592587E-3</v>
      </c>
    </row>
    <row r="175" spans="1:4" ht="16" x14ac:dyDescent="0.2">
      <c r="A175" s="9" t="s">
        <v>370</v>
      </c>
      <c r="B175" s="21">
        <v>0</v>
      </c>
      <c r="C175" s="21">
        <v>0</v>
      </c>
      <c r="D175" s="21">
        <v>0</v>
      </c>
    </row>
    <row r="176" spans="1:4" ht="16" x14ac:dyDescent="0.2">
      <c r="A176" s="9" t="s">
        <v>358</v>
      </c>
      <c r="B176" s="21">
        <f>52/B171</f>
        <v>0.11479028697571744</v>
      </c>
      <c r="C176" s="21">
        <f>55/C171</f>
        <v>0.48672566371681414</v>
      </c>
      <c r="D176" s="21">
        <f>60/D171</f>
        <v>0.1111111111111111</v>
      </c>
    </row>
    <row r="177" spans="1:4" ht="16" x14ac:dyDescent="0.2">
      <c r="A177" s="9" t="s">
        <v>359</v>
      </c>
      <c r="B177" s="21">
        <v>0</v>
      </c>
      <c r="C177" s="21">
        <v>0</v>
      </c>
      <c r="D177" s="21">
        <v>0</v>
      </c>
    </row>
    <row r="178" spans="1:4" ht="16" x14ac:dyDescent="0.2">
      <c r="A178" s="9" t="s">
        <v>360</v>
      </c>
      <c r="B178" s="21">
        <f>265/B171</f>
        <v>0.58498896247240617</v>
      </c>
      <c r="C178" s="21">
        <f>25/C171</f>
        <v>0.22123893805309736</v>
      </c>
      <c r="D178" s="21">
        <f>323/D171</f>
        <v>0.5981481481481481</v>
      </c>
    </row>
    <row r="179" spans="1:4" ht="16" x14ac:dyDescent="0.2">
      <c r="A179" s="9" t="s">
        <v>361</v>
      </c>
      <c r="B179" s="21">
        <v>0</v>
      </c>
      <c r="C179" s="21">
        <v>0</v>
      </c>
      <c r="D179" s="21">
        <v>0</v>
      </c>
    </row>
    <row r="180" spans="1:4" ht="16" x14ac:dyDescent="0.2">
      <c r="A180" s="9" t="s">
        <v>388</v>
      </c>
      <c r="B180" s="21">
        <f>15/B171</f>
        <v>3.3112582781456956E-2</v>
      </c>
      <c r="C180" s="21">
        <f>12/C171</f>
        <v>0.10619469026548672</v>
      </c>
      <c r="D180" s="21">
        <f>6/D171</f>
        <v>1.1111111111111112E-2</v>
      </c>
    </row>
    <row r="181" spans="1:4" ht="16" x14ac:dyDescent="0.2">
      <c r="A181" s="9" t="s">
        <v>362</v>
      </c>
      <c r="B181" s="21">
        <f>43/B171</f>
        <v>9.4922737306843266E-2</v>
      </c>
      <c r="C181" s="21">
        <f>17/C171</f>
        <v>0.15044247787610621</v>
      </c>
      <c r="D181" s="21">
        <f>63/D171</f>
        <v>0.11666666666666667</v>
      </c>
    </row>
    <row r="182" spans="1:4" ht="16" x14ac:dyDescent="0.2">
      <c r="A182" s="9" t="s">
        <v>364</v>
      </c>
      <c r="B182" s="21">
        <f>21/B171</f>
        <v>4.6357615894039736E-2</v>
      </c>
      <c r="C182" s="21">
        <f>3/C171</f>
        <v>2.6548672566371681E-2</v>
      </c>
      <c r="D182" s="21">
        <f>48/D171</f>
        <v>8.8888888888888892E-2</v>
      </c>
    </row>
    <row r="183" spans="1:4" ht="16" x14ac:dyDescent="0.2">
      <c r="A183" s="9" t="s">
        <v>368</v>
      </c>
      <c r="B183" s="21">
        <v>0</v>
      </c>
      <c r="C183" s="21">
        <v>0</v>
      </c>
      <c r="D183" s="21">
        <v>0</v>
      </c>
    </row>
    <row r="184" spans="1:4" ht="16" x14ac:dyDescent="0.2">
      <c r="A184" s="9" t="s">
        <v>365</v>
      </c>
      <c r="B184" s="21">
        <f>5/B171</f>
        <v>1.1037527593818985E-2</v>
      </c>
      <c r="C184" s="21">
        <v>0</v>
      </c>
      <c r="D184" s="21">
        <v>0</v>
      </c>
    </row>
    <row r="185" spans="1:4" ht="16" x14ac:dyDescent="0.2">
      <c r="A185" s="9" t="s">
        <v>366</v>
      </c>
      <c r="B185" s="21">
        <f>28/B171</f>
        <v>6.1810154525386317E-2</v>
      </c>
      <c r="C185" s="21">
        <v>0</v>
      </c>
      <c r="D185" s="21">
        <f>35/D171</f>
        <v>6.4814814814814811E-2</v>
      </c>
    </row>
    <row r="186" spans="1:4" ht="16" x14ac:dyDescent="0.2">
      <c r="A186" s="9" t="s">
        <v>367</v>
      </c>
      <c r="B186" s="21">
        <v>0</v>
      </c>
      <c r="C186" s="21">
        <v>0</v>
      </c>
      <c r="D186" s="21">
        <v>0</v>
      </c>
    </row>
    <row r="187" spans="1:4" ht="16" x14ac:dyDescent="0.2">
      <c r="A187" s="4" t="s">
        <v>554</v>
      </c>
      <c r="B187" s="21">
        <f>SUM(B173:B186)</f>
        <v>1.0000000000000002</v>
      </c>
      <c r="C187" s="21">
        <f>SUM(C173:C186)</f>
        <v>1</v>
      </c>
      <c r="D187" s="21">
        <f>SUM(D173:D186)</f>
        <v>0.99999999999999989</v>
      </c>
    </row>
    <row r="189" spans="1:4" ht="32" x14ac:dyDescent="0.2">
      <c r="A189" s="4" t="s">
        <v>3</v>
      </c>
      <c r="B189" s="4" t="s">
        <v>48</v>
      </c>
      <c r="C189" s="4" t="s">
        <v>49</v>
      </c>
      <c r="D189" s="4" t="s">
        <v>50</v>
      </c>
    </row>
    <row r="190" spans="1:4" ht="16" x14ac:dyDescent="0.2">
      <c r="A190" s="4" t="s">
        <v>355</v>
      </c>
      <c r="B190" s="23"/>
      <c r="C190" s="23"/>
      <c r="D190" s="23"/>
    </row>
    <row r="191" spans="1:4" ht="16" x14ac:dyDescent="0.2">
      <c r="A191" s="4" t="s">
        <v>356</v>
      </c>
      <c r="B191" s="23" t="s">
        <v>555</v>
      </c>
      <c r="C191" s="23" t="s">
        <v>563</v>
      </c>
      <c r="D191" s="23" t="s">
        <v>561</v>
      </c>
    </row>
    <row r="192" spans="1:4" ht="16" x14ac:dyDescent="0.2">
      <c r="A192" s="4" t="s">
        <v>370</v>
      </c>
      <c r="B192" s="23"/>
      <c r="C192" s="23"/>
      <c r="D192" s="23"/>
    </row>
    <row r="193" spans="1:4" ht="16" x14ac:dyDescent="0.2">
      <c r="A193" s="4" t="s">
        <v>358</v>
      </c>
      <c r="B193" s="23" t="s">
        <v>556</v>
      </c>
      <c r="C193" s="23" t="s">
        <v>564</v>
      </c>
      <c r="D193" s="23" t="s">
        <v>569</v>
      </c>
    </row>
    <row r="194" spans="1:4" ht="16" x14ac:dyDescent="0.2">
      <c r="A194" s="4" t="s">
        <v>359</v>
      </c>
      <c r="B194" s="23"/>
      <c r="C194" s="23"/>
      <c r="D194" s="23"/>
    </row>
    <row r="195" spans="1:4" ht="16" x14ac:dyDescent="0.2">
      <c r="A195" s="4" t="s">
        <v>360</v>
      </c>
      <c r="B195" s="23" t="s">
        <v>557</v>
      </c>
      <c r="C195" s="23" t="s">
        <v>565</v>
      </c>
      <c r="D195" s="23" t="s">
        <v>570</v>
      </c>
    </row>
    <row r="196" spans="1:4" ht="16" x14ac:dyDescent="0.2">
      <c r="A196" s="4" t="s">
        <v>361</v>
      </c>
      <c r="B196" s="23"/>
      <c r="C196" s="23"/>
      <c r="D196" s="23"/>
    </row>
    <row r="197" spans="1:4" ht="16" x14ac:dyDescent="0.2">
      <c r="A197" s="4" t="s">
        <v>388</v>
      </c>
      <c r="B197" s="23" t="s">
        <v>558</v>
      </c>
      <c r="C197" s="23" t="s">
        <v>566</v>
      </c>
      <c r="D197" s="23" t="s">
        <v>571</v>
      </c>
    </row>
    <row r="198" spans="1:4" ht="16" x14ac:dyDescent="0.2">
      <c r="A198" s="4" t="s">
        <v>362</v>
      </c>
      <c r="B198" s="23" t="s">
        <v>559</v>
      </c>
      <c r="C198" s="23" t="s">
        <v>567</v>
      </c>
      <c r="D198" s="23" t="s">
        <v>572</v>
      </c>
    </row>
    <row r="199" spans="1:4" ht="16" x14ac:dyDescent="0.2">
      <c r="A199" s="4" t="s">
        <v>364</v>
      </c>
      <c r="B199" s="23" t="s">
        <v>560</v>
      </c>
      <c r="C199" s="23" t="s">
        <v>568</v>
      </c>
      <c r="D199" s="23" t="s">
        <v>573</v>
      </c>
    </row>
    <row r="200" spans="1:4" ht="16" x14ac:dyDescent="0.2">
      <c r="A200" s="4" t="s">
        <v>368</v>
      </c>
      <c r="B200" s="23"/>
      <c r="C200" s="23"/>
      <c r="D200" s="23"/>
    </row>
    <row r="201" spans="1:4" ht="16" x14ac:dyDescent="0.2">
      <c r="A201" s="4" t="s">
        <v>365</v>
      </c>
      <c r="B201" s="23" t="s">
        <v>561</v>
      </c>
      <c r="C201" s="23"/>
      <c r="D201" s="23"/>
    </row>
    <row r="202" spans="1:4" ht="16" x14ac:dyDescent="0.2">
      <c r="A202" s="4" t="s">
        <v>366</v>
      </c>
      <c r="B202" s="23" t="s">
        <v>562</v>
      </c>
      <c r="C202" s="23"/>
      <c r="D202" s="23" t="s">
        <v>574</v>
      </c>
    </row>
    <row r="203" spans="1:4" ht="16" x14ac:dyDescent="0.2">
      <c r="A203" s="4" t="s">
        <v>367</v>
      </c>
      <c r="B203" s="23"/>
      <c r="C203" s="23"/>
      <c r="D203" s="23"/>
    </row>
  </sheetData>
  <autoFilter ref="A1:A170" xr:uid="{00000000-0001-0000-0100-000000000000}">
    <filterColumn colId="0">
      <filters>
        <filter val="Bahamas"/>
        <filter val="Barbados"/>
        <filter val="Belize"/>
        <filter val="Cuba"/>
        <filter val="Dominica"/>
        <filter val="Dominican Republic"/>
        <filter val="Grenada"/>
        <filter val="Guyana"/>
        <filter val="Haiti"/>
        <filter val="Jamaica"/>
        <filter val="Other Caribbean"/>
        <filter val="St. Vincent and the Grenadines"/>
        <filter val="Trinidad and Tobago"/>
        <filter val="West Indies"/>
      </filters>
    </filterColumn>
    <sortState xmlns:xlrd2="http://schemas.microsoft.com/office/spreadsheetml/2017/richdata2" ref="A134:D163">
      <sortCondition ref="A1:A170"/>
    </sortState>
  </autoFilter>
  <printOptions gridLines="1"/>
  <pageMargins left="0.7" right="0.7" top="0.75" bottom="0.75" header="0.3" footer="0.3"/>
  <pageSetup pageOrder="overThenDown" orientation="landscape"/>
  <headerFooter>
    <oddHeader>&amp;LTable: ACSDT5Y2021.B05006</oddHeader>
    <oddFooter>&amp;L&amp;Bdata.census.gov&amp;B | Measuring America's People, Places, and Economy &amp;R&amp;P</oddFooter>
    <evenHeader>&amp;LTable: ACSDT5Y2021.B05006</evenHeader>
    <evenFooter>&amp;L&amp;Bdata.census.gov&amp;B | Measuring America's People, Places, and Economy &amp;R&amp;P</even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5CFF-3269-644B-9882-51F4072EE7F8}">
  <sheetPr filterMode="1"/>
  <dimension ref="A1:AG222"/>
  <sheetViews>
    <sheetView topLeftCell="A232" zoomScale="84" workbookViewId="0">
      <selection activeCell="U221" sqref="U221"/>
    </sheetView>
  </sheetViews>
  <sheetFormatPr baseColWidth="10" defaultColWidth="8.83203125" defaultRowHeight="15" x14ac:dyDescent="0.2"/>
  <cols>
    <col min="1" max="1" width="28.5" style="4" customWidth="1"/>
    <col min="2" max="33" width="12.1640625" style="4" customWidth="1"/>
  </cols>
  <sheetData>
    <row r="1" spans="1:33" ht="48" customHeight="1" x14ac:dyDescent="0.2">
      <c r="A1" s="5" t="s">
        <v>3</v>
      </c>
      <c r="B1" s="5" t="s">
        <v>400</v>
      </c>
      <c r="C1" s="5" t="s">
        <v>401</v>
      </c>
      <c r="D1" s="5" t="s">
        <v>402</v>
      </c>
      <c r="E1" s="5" t="s">
        <v>403</v>
      </c>
      <c r="F1" s="5" t="s">
        <v>404</v>
      </c>
      <c r="G1" s="5" t="s">
        <v>405</v>
      </c>
      <c r="H1" s="5" t="s">
        <v>406</v>
      </c>
      <c r="I1" s="5" t="s">
        <v>407</v>
      </c>
      <c r="J1" s="5" t="s">
        <v>408</v>
      </c>
      <c r="K1" s="5" t="s">
        <v>409</v>
      </c>
      <c r="L1" s="5" t="s">
        <v>410</v>
      </c>
      <c r="M1" s="5" t="s">
        <v>411</v>
      </c>
      <c r="N1" s="5" t="s">
        <v>412</v>
      </c>
      <c r="O1" s="5" t="s">
        <v>413</v>
      </c>
      <c r="P1" s="5" t="s">
        <v>414</v>
      </c>
      <c r="Q1" s="5" t="s">
        <v>415</v>
      </c>
      <c r="R1" s="5" t="s">
        <v>416</v>
      </c>
      <c r="S1" s="5" t="s">
        <v>417</v>
      </c>
      <c r="T1" s="5" t="s">
        <v>418</v>
      </c>
      <c r="U1" s="5" t="s">
        <v>419</v>
      </c>
      <c r="V1" s="5" t="s">
        <v>420</v>
      </c>
      <c r="W1" s="5" t="s">
        <v>421</v>
      </c>
      <c r="X1" s="5" t="s">
        <v>422</v>
      </c>
      <c r="Y1" s="5" t="s">
        <v>423</v>
      </c>
      <c r="Z1" s="5" t="s">
        <v>424</v>
      </c>
      <c r="AA1" s="5" t="s">
        <v>425</v>
      </c>
      <c r="AB1" s="5" t="s">
        <v>426</v>
      </c>
      <c r="AC1" s="5" t="s">
        <v>427</v>
      </c>
      <c r="AD1" s="5" t="s">
        <v>428</v>
      </c>
      <c r="AE1" s="5" t="s">
        <v>429</v>
      </c>
      <c r="AF1" s="5" t="s">
        <v>430</v>
      </c>
      <c r="AG1" s="5" t="s">
        <v>431</v>
      </c>
    </row>
    <row r="2" spans="1:33" ht="30" hidden="1" customHeight="1" x14ac:dyDescent="0.2">
      <c r="A2" s="5" t="s">
        <v>51</v>
      </c>
      <c r="B2" s="5" t="s">
        <v>52</v>
      </c>
      <c r="C2" s="5" t="s">
        <v>52</v>
      </c>
      <c r="D2" s="5" t="s">
        <v>52</v>
      </c>
      <c r="E2" s="5" t="s">
        <v>52</v>
      </c>
      <c r="F2" s="5" t="s">
        <v>52</v>
      </c>
      <c r="G2" s="5" t="s">
        <v>52</v>
      </c>
      <c r="H2" s="5" t="s">
        <v>52</v>
      </c>
      <c r="I2" s="5" t="s">
        <v>52</v>
      </c>
      <c r="J2" s="5" t="s">
        <v>52</v>
      </c>
      <c r="K2" s="5" t="s">
        <v>52</v>
      </c>
      <c r="L2" s="5" t="s">
        <v>52</v>
      </c>
      <c r="M2" s="5" t="s">
        <v>52</v>
      </c>
      <c r="N2" s="5" t="s">
        <v>52</v>
      </c>
      <c r="O2" s="5" t="s">
        <v>52</v>
      </c>
      <c r="P2" s="5" t="s">
        <v>52</v>
      </c>
      <c r="Q2" s="5" t="s">
        <v>52</v>
      </c>
      <c r="R2" s="5" t="s">
        <v>52</v>
      </c>
      <c r="S2" s="5" t="s">
        <v>52</v>
      </c>
      <c r="T2" s="5" t="s">
        <v>52</v>
      </c>
      <c r="U2" s="5" t="s">
        <v>52</v>
      </c>
      <c r="V2" s="5" t="s">
        <v>52</v>
      </c>
      <c r="W2" s="5" t="s">
        <v>52</v>
      </c>
      <c r="X2" s="5" t="s">
        <v>52</v>
      </c>
      <c r="Y2" s="5" t="s">
        <v>52</v>
      </c>
      <c r="Z2" s="5" t="s">
        <v>52</v>
      </c>
      <c r="AA2" s="5" t="s">
        <v>52</v>
      </c>
      <c r="AB2" s="5" t="s">
        <v>52</v>
      </c>
      <c r="AC2" s="5" t="s">
        <v>52</v>
      </c>
      <c r="AD2" s="5" t="s">
        <v>52</v>
      </c>
      <c r="AE2" s="5" t="s">
        <v>52</v>
      </c>
      <c r="AF2" s="5" t="s">
        <v>52</v>
      </c>
      <c r="AG2" s="5" t="s">
        <v>52</v>
      </c>
    </row>
    <row r="3" spans="1:33" ht="16" hidden="1" x14ac:dyDescent="0.2">
      <c r="A3" s="4" t="s">
        <v>53</v>
      </c>
      <c r="B3" s="4" t="s">
        <v>432</v>
      </c>
      <c r="C3" s="4" t="s">
        <v>156</v>
      </c>
      <c r="D3" s="4" t="s">
        <v>433</v>
      </c>
      <c r="E3" s="4" t="s">
        <v>336</v>
      </c>
      <c r="F3" s="4" t="s">
        <v>110</v>
      </c>
      <c r="G3" s="4" t="s">
        <v>434</v>
      </c>
      <c r="H3" s="4" t="s">
        <v>211</v>
      </c>
      <c r="I3" s="4" t="s">
        <v>357</v>
      </c>
      <c r="J3" s="4" t="s">
        <v>435</v>
      </c>
      <c r="K3" s="4" t="s">
        <v>98</v>
      </c>
      <c r="L3" s="4" t="s">
        <v>66</v>
      </c>
      <c r="M3" s="4" t="s">
        <v>436</v>
      </c>
      <c r="N3" s="4" t="s">
        <v>437</v>
      </c>
      <c r="O3" s="4" t="s">
        <v>438</v>
      </c>
      <c r="P3" s="4" t="s">
        <v>221</v>
      </c>
      <c r="Q3" s="4" t="s">
        <v>163</v>
      </c>
      <c r="R3" s="4" t="s">
        <v>270</v>
      </c>
      <c r="S3" s="4" t="s">
        <v>439</v>
      </c>
      <c r="T3" s="4" t="s">
        <v>440</v>
      </c>
      <c r="U3" s="4" t="s">
        <v>166</v>
      </c>
      <c r="V3" s="4" t="s">
        <v>275</v>
      </c>
      <c r="W3" s="4" t="s">
        <v>441</v>
      </c>
      <c r="X3" s="4" t="s">
        <v>207</v>
      </c>
      <c r="Y3" s="4" t="s">
        <v>275</v>
      </c>
      <c r="Z3" s="4" t="s">
        <v>275</v>
      </c>
      <c r="AA3" s="4" t="s">
        <v>442</v>
      </c>
      <c r="AB3" s="4" t="s">
        <v>443</v>
      </c>
      <c r="AC3" s="4" t="s">
        <v>270</v>
      </c>
      <c r="AD3" s="4" t="s">
        <v>221</v>
      </c>
      <c r="AE3" s="4" t="s">
        <v>444</v>
      </c>
      <c r="AF3" s="4" t="s">
        <v>445</v>
      </c>
      <c r="AG3" s="4" t="s">
        <v>229</v>
      </c>
    </row>
    <row r="4" spans="1:33" ht="16" hidden="1" x14ac:dyDescent="0.2">
      <c r="A4" s="6" t="s">
        <v>57</v>
      </c>
      <c r="B4" s="4" t="s">
        <v>147</v>
      </c>
      <c r="C4" s="4" t="s">
        <v>106</v>
      </c>
      <c r="D4" s="4" t="s">
        <v>98</v>
      </c>
      <c r="E4" s="4" t="s">
        <v>67</v>
      </c>
      <c r="F4" s="4" t="s">
        <v>270</v>
      </c>
      <c r="G4" s="4" t="s">
        <v>276</v>
      </c>
      <c r="H4" s="4" t="s">
        <v>221</v>
      </c>
      <c r="I4" s="4" t="s">
        <v>229</v>
      </c>
      <c r="J4" s="4" t="s">
        <v>446</v>
      </c>
      <c r="K4" s="4" t="s">
        <v>275</v>
      </c>
      <c r="L4" s="4" t="s">
        <v>97</v>
      </c>
      <c r="M4" s="4" t="s">
        <v>221</v>
      </c>
      <c r="N4" s="4" t="s">
        <v>444</v>
      </c>
      <c r="O4" s="4" t="s">
        <v>447</v>
      </c>
      <c r="P4" s="4" t="s">
        <v>221</v>
      </c>
      <c r="Q4" s="4" t="s">
        <v>67</v>
      </c>
      <c r="R4" s="4" t="s">
        <v>146</v>
      </c>
      <c r="S4" s="4" t="s">
        <v>263</v>
      </c>
      <c r="T4" s="4" t="s">
        <v>448</v>
      </c>
      <c r="U4" s="4" t="s">
        <v>78</v>
      </c>
      <c r="V4" s="4" t="s">
        <v>119</v>
      </c>
      <c r="W4" s="4" t="s">
        <v>449</v>
      </c>
      <c r="X4" s="4" t="s">
        <v>159</v>
      </c>
      <c r="Y4" s="4" t="s">
        <v>146</v>
      </c>
      <c r="Z4" s="4" t="s">
        <v>146</v>
      </c>
      <c r="AA4" s="4" t="s">
        <v>85</v>
      </c>
      <c r="AB4" s="4" t="s">
        <v>450</v>
      </c>
      <c r="AC4" s="4" t="s">
        <v>270</v>
      </c>
      <c r="AD4" s="4" t="s">
        <v>153</v>
      </c>
      <c r="AE4" s="4" t="s">
        <v>97</v>
      </c>
      <c r="AF4" s="4" t="s">
        <v>380</v>
      </c>
      <c r="AG4" s="4" t="s">
        <v>275</v>
      </c>
    </row>
    <row r="5" spans="1:33" ht="16" hidden="1" x14ac:dyDescent="0.2">
      <c r="A5" s="7" t="s">
        <v>61</v>
      </c>
      <c r="B5" s="4" t="s">
        <v>208</v>
      </c>
      <c r="C5" s="4" t="s">
        <v>68</v>
      </c>
      <c r="D5" s="4" t="s">
        <v>153</v>
      </c>
      <c r="E5" s="4" t="s">
        <v>67</v>
      </c>
      <c r="F5" s="4" t="s">
        <v>75</v>
      </c>
      <c r="G5" s="4" t="s">
        <v>120</v>
      </c>
      <c r="H5" s="4" t="s">
        <v>67</v>
      </c>
      <c r="I5" s="4" t="s">
        <v>146</v>
      </c>
      <c r="J5" s="4" t="s">
        <v>451</v>
      </c>
      <c r="K5" s="4" t="s">
        <v>452</v>
      </c>
      <c r="L5" s="4" t="s">
        <v>119</v>
      </c>
      <c r="M5" s="4" t="s">
        <v>221</v>
      </c>
      <c r="N5" s="4" t="s">
        <v>128</v>
      </c>
      <c r="O5" s="4" t="s">
        <v>453</v>
      </c>
      <c r="P5" s="4" t="s">
        <v>67</v>
      </c>
      <c r="Q5" s="4" t="s">
        <v>67</v>
      </c>
      <c r="R5" s="4" t="s">
        <v>163</v>
      </c>
      <c r="S5" s="4" t="s">
        <v>274</v>
      </c>
      <c r="T5" s="4" t="s">
        <v>454</v>
      </c>
      <c r="U5" s="4" t="s">
        <v>78</v>
      </c>
      <c r="V5" s="4" t="s">
        <v>146</v>
      </c>
      <c r="W5" s="4" t="s">
        <v>455</v>
      </c>
      <c r="X5" s="4" t="s">
        <v>275</v>
      </c>
      <c r="Y5" s="4" t="s">
        <v>67</v>
      </c>
      <c r="Z5" s="4" t="s">
        <v>67</v>
      </c>
      <c r="AA5" s="4" t="s">
        <v>68</v>
      </c>
      <c r="AB5" s="4" t="s">
        <v>456</v>
      </c>
      <c r="AC5" s="4" t="s">
        <v>163</v>
      </c>
      <c r="AD5" s="4" t="s">
        <v>146</v>
      </c>
      <c r="AE5" s="4" t="s">
        <v>104</v>
      </c>
      <c r="AF5" s="4" t="s">
        <v>457</v>
      </c>
      <c r="AG5" s="4" t="s">
        <v>270</v>
      </c>
    </row>
    <row r="6" spans="1:33" ht="16" hidden="1" x14ac:dyDescent="0.2">
      <c r="A6" s="8" t="s">
        <v>65</v>
      </c>
      <c r="B6" s="4" t="s">
        <v>67</v>
      </c>
      <c r="C6" s="4" t="s">
        <v>67</v>
      </c>
      <c r="D6" s="4" t="s">
        <v>153</v>
      </c>
      <c r="E6" s="4" t="s">
        <v>67</v>
      </c>
      <c r="F6" s="4" t="s">
        <v>67</v>
      </c>
      <c r="G6" s="4" t="s">
        <v>458</v>
      </c>
      <c r="H6" s="4" t="s">
        <v>67</v>
      </c>
      <c r="I6" s="4" t="s">
        <v>67</v>
      </c>
      <c r="J6" s="4" t="s">
        <v>67</v>
      </c>
      <c r="K6" s="4" t="s">
        <v>67</v>
      </c>
      <c r="L6" s="4" t="s">
        <v>67</v>
      </c>
      <c r="M6" s="4" t="s">
        <v>67</v>
      </c>
      <c r="N6" s="4" t="s">
        <v>67</v>
      </c>
      <c r="O6" s="4" t="s">
        <v>67</v>
      </c>
      <c r="P6" s="4" t="s">
        <v>67</v>
      </c>
      <c r="Q6" s="4" t="s">
        <v>67</v>
      </c>
      <c r="R6" s="4" t="s">
        <v>67</v>
      </c>
      <c r="S6" s="4" t="s">
        <v>67</v>
      </c>
      <c r="T6" s="4" t="s">
        <v>67</v>
      </c>
      <c r="U6" s="4" t="s">
        <v>67</v>
      </c>
      <c r="V6" s="4" t="s">
        <v>67</v>
      </c>
      <c r="W6" s="4" t="s">
        <v>67</v>
      </c>
      <c r="X6" s="4" t="s">
        <v>67</v>
      </c>
      <c r="Y6" s="4" t="s">
        <v>67</v>
      </c>
      <c r="Z6" s="4" t="s">
        <v>67</v>
      </c>
      <c r="AA6" s="4" t="s">
        <v>67</v>
      </c>
      <c r="AB6" s="4" t="s">
        <v>67</v>
      </c>
      <c r="AC6" s="4" t="s">
        <v>67</v>
      </c>
      <c r="AD6" s="4" t="s">
        <v>67</v>
      </c>
      <c r="AE6" s="4" t="s">
        <v>67</v>
      </c>
      <c r="AF6" s="4" t="s">
        <v>270</v>
      </c>
      <c r="AG6" s="4" t="s">
        <v>67</v>
      </c>
    </row>
    <row r="7" spans="1:33" ht="16" hidden="1" x14ac:dyDescent="0.2">
      <c r="A7" s="8" t="s">
        <v>69</v>
      </c>
      <c r="B7" s="4" t="s">
        <v>454</v>
      </c>
      <c r="C7" s="4" t="s">
        <v>67</v>
      </c>
      <c r="D7" s="4" t="s">
        <v>67</v>
      </c>
      <c r="E7" s="4" t="s">
        <v>67</v>
      </c>
      <c r="F7" s="4" t="s">
        <v>67</v>
      </c>
      <c r="G7" s="4" t="s">
        <v>67</v>
      </c>
      <c r="H7" s="4" t="s">
        <v>67</v>
      </c>
      <c r="I7" s="4" t="s">
        <v>67</v>
      </c>
      <c r="J7" s="4" t="s">
        <v>157</v>
      </c>
      <c r="K7" s="4" t="s">
        <v>67</v>
      </c>
      <c r="L7" s="4" t="s">
        <v>67</v>
      </c>
      <c r="M7" s="4" t="s">
        <v>67</v>
      </c>
      <c r="N7" s="4" t="s">
        <v>67</v>
      </c>
      <c r="O7" s="4" t="s">
        <v>164</v>
      </c>
      <c r="P7" s="4" t="s">
        <v>67</v>
      </c>
      <c r="Q7" s="4" t="s">
        <v>67</v>
      </c>
      <c r="R7" s="4" t="s">
        <v>67</v>
      </c>
      <c r="S7" s="4" t="s">
        <v>67</v>
      </c>
      <c r="T7" s="4" t="s">
        <v>67</v>
      </c>
      <c r="U7" s="4" t="s">
        <v>67</v>
      </c>
      <c r="V7" s="4" t="s">
        <v>67</v>
      </c>
      <c r="W7" s="4" t="s">
        <v>67</v>
      </c>
      <c r="X7" s="4" t="s">
        <v>67</v>
      </c>
      <c r="Y7" s="4" t="s">
        <v>67</v>
      </c>
      <c r="Z7" s="4" t="s">
        <v>67</v>
      </c>
      <c r="AA7" s="4" t="s">
        <v>67</v>
      </c>
      <c r="AB7" s="4" t="s">
        <v>67</v>
      </c>
      <c r="AC7" s="4" t="s">
        <v>67</v>
      </c>
      <c r="AD7" s="4" t="s">
        <v>67</v>
      </c>
      <c r="AE7" s="4" t="s">
        <v>67</v>
      </c>
      <c r="AF7" s="4" t="s">
        <v>270</v>
      </c>
      <c r="AG7" s="4" t="s">
        <v>68</v>
      </c>
    </row>
    <row r="8" spans="1:33" ht="16" hidden="1" x14ac:dyDescent="0.2">
      <c r="A8" s="8" t="s">
        <v>73</v>
      </c>
      <c r="B8" s="4" t="s">
        <v>67</v>
      </c>
      <c r="C8" s="4" t="s">
        <v>67</v>
      </c>
      <c r="D8" s="4" t="s">
        <v>67</v>
      </c>
      <c r="E8" s="4" t="s">
        <v>67</v>
      </c>
      <c r="F8" s="4" t="s">
        <v>67</v>
      </c>
      <c r="G8" s="4" t="s">
        <v>67</v>
      </c>
      <c r="H8" s="4" t="s">
        <v>67</v>
      </c>
      <c r="I8" s="4" t="s">
        <v>67</v>
      </c>
      <c r="J8" s="4" t="s">
        <v>67</v>
      </c>
      <c r="K8" s="4" t="s">
        <v>67</v>
      </c>
      <c r="L8" s="4" t="s">
        <v>67</v>
      </c>
      <c r="M8" s="4" t="s">
        <v>67</v>
      </c>
      <c r="N8" s="4" t="s">
        <v>67</v>
      </c>
      <c r="O8" s="4" t="s">
        <v>67</v>
      </c>
      <c r="P8" s="4" t="s">
        <v>67</v>
      </c>
      <c r="Q8" s="4" t="s">
        <v>67</v>
      </c>
      <c r="R8" s="4" t="s">
        <v>67</v>
      </c>
      <c r="S8" s="4" t="s">
        <v>67</v>
      </c>
      <c r="T8" s="4" t="s">
        <v>67</v>
      </c>
      <c r="U8" s="4" t="s">
        <v>67</v>
      </c>
      <c r="V8" s="4" t="s">
        <v>67</v>
      </c>
      <c r="W8" s="4" t="s">
        <v>67</v>
      </c>
      <c r="X8" s="4" t="s">
        <v>67</v>
      </c>
      <c r="Y8" s="4" t="s">
        <v>67</v>
      </c>
      <c r="Z8" s="4" t="s">
        <v>67</v>
      </c>
      <c r="AA8" s="4" t="s">
        <v>67</v>
      </c>
      <c r="AB8" s="4" t="s">
        <v>67</v>
      </c>
      <c r="AC8" s="4" t="s">
        <v>67</v>
      </c>
      <c r="AD8" s="4" t="s">
        <v>67</v>
      </c>
      <c r="AE8" s="4" t="s">
        <v>67</v>
      </c>
      <c r="AF8" s="4" t="s">
        <v>67</v>
      </c>
      <c r="AG8" s="4" t="s">
        <v>67</v>
      </c>
    </row>
    <row r="9" spans="1:33" ht="16" hidden="1" x14ac:dyDescent="0.2">
      <c r="A9" s="8" t="s">
        <v>76</v>
      </c>
      <c r="B9" s="4" t="s">
        <v>67</v>
      </c>
      <c r="C9" s="4" t="s">
        <v>78</v>
      </c>
      <c r="D9" s="4" t="s">
        <v>67</v>
      </c>
      <c r="E9" s="4" t="s">
        <v>67</v>
      </c>
      <c r="F9" s="4" t="s">
        <v>67</v>
      </c>
      <c r="G9" s="4" t="s">
        <v>67</v>
      </c>
      <c r="H9" s="4" t="s">
        <v>67</v>
      </c>
      <c r="I9" s="4" t="s">
        <v>67</v>
      </c>
      <c r="J9" s="4" t="s">
        <v>97</v>
      </c>
      <c r="K9" s="4" t="s">
        <v>67</v>
      </c>
      <c r="L9" s="4" t="s">
        <v>67</v>
      </c>
      <c r="M9" s="4" t="s">
        <v>67</v>
      </c>
      <c r="N9" s="4" t="s">
        <v>67</v>
      </c>
      <c r="O9" s="4" t="s">
        <v>96</v>
      </c>
      <c r="P9" s="4" t="s">
        <v>67</v>
      </c>
      <c r="Q9" s="4" t="s">
        <v>67</v>
      </c>
      <c r="R9" s="4" t="s">
        <v>67</v>
      </c>
      <c r="S9" s="4" t="s">
        <v>164</v>
      </c>
      <c r="T9" s="4" t="s">
        <v>166</v>
      </c>
      <c r="U9" s="4" t="s">
        <v>67</v>
      </c>
      <c r="V9" s="4" t="s">
        <v>67</v>
      </c>
      <c r="W9" s="4" t="s">
        <v>67</v>
      </c>
      <c r="X9" s="4" t="s">
        <v>67</v>
      </c>
      <c r="Y9" s="4" t="s">
        <v>67</v>
      </c>
      <c r="Z9" s="4" t="s">
        <v>67</v>
      </c>
      <c r="AA9" s="4" t="s">
        <v>67</v>
      </c>
      <c r="AB9" s="4" t="s">
        <v>67</v>
      </c>
      <c r="AC9" s="4" t="s">
        <v>67</v>
      </c>
      <c r="AD9" s="4" t="s">
        <v>67</v>
      </c>
      <c r="AE9" s="4" t="s">
        <v>67</v>
      </c>
      <c r="AF9" s="4" t="s">
        <v>132</v>
      </c>
      <c r="AG9" s="4" t="s">
        <v>67</v>
      </c>
    </row>
    <row r="10" spans="1:33" ht="32" hidden="1" x14ac:dyDescent="0.2">
      <c r="A10" s="8" t="s">
        <v>79</v>
      </c>
      <c r="B10" s="4" t="s">
        <v>104</v>
      </c>
      <c r="C10" s="4" t="s">
        <v>78</v>
      </c>
      <c r="D10" s="4" t="s">
        <v>67</v>
      </c>
      <c r="E10" s="4" t="s">
        <v>67</v>
      </c>
      <c r="F10" s="4" t="s">
        <v>75</v>
      </c>
      <c r="G10" s="4" t="s">
        <v>459</v>
      </c>
      <c r="H10" s="4" t="s">
        <v>67</v>
      </c>
      <c r="I10" s="4" t="s">
        <v>146</v>
      </c>
      <c r="J10" s="4" t="s">
        <v>67</v>
      </c>
      <c r="K10" s="4" t="s">
        <v>452</v>
      </c>
      <c r="L10" s="4" t="s">
        <v>119</v>
      </c>
      <c r="M10" s="4" t="s">
        <v>221</v>
      </c>
      <c r="N10" s="4" t="s">
        <v>128</v>
      </c>
      <c r="O10" s="4" t="s">
        <v>458</v>
      </c>
      <c r="P10" s="4" t="s">
        <v>67</v>
      </c>
      <c r="Q10" s="4" t="s">
        <v>67</v>
      </c>
      <c r="R10" s="4" t="s">
        <v>163</v>
      </c>
      <c r="S10" s="4" t="s">
        <v>247</v>
      </c>
      <c r="T10" s="4" t="s">
        <v>75</v>
      </c>
      <c r="U10" s="4" t="s">
        <v>78</v>
      </c>
      <c r="V10" s="4" t="s">
        <v>146</v>
      </c>
      <c r="W10" s="4" t="s">
        <v>455</v>
      </c>
      <c r="X10" s="4" t="s">
        <v>275</v>
      </c>
      <c r="Y10" s="4" t="s">
        <v>67</v>
      </c>
      <c r="Z10" s="4" t="s">
        <v>67</v>
      </c>
      <c r="AA10" s="4" t="s">
        <v>68</v>
      </c>
      <c r="AB10" s="4" t="s">
        <v>456</v>
      </c>
      <c r="AC10" s="4" t="s">
        <v>163</v>
      </c>
      <c r="AD10" s="4" t="s">
        <v>146</v>
      </c>
      <c r="AE10" s="4" t="s">
        <v>104</v>
      </c>
      <c r="AF10" s="4" t="s">
        <v>281</v>
      </c>
      <c r="AG10" s="4" t="s">
        <v>146</v>
      </c>
    </row>
    <row r="11" spans="1:33" ht="32" hidden="1" x14ac:dyDescent="0.2">
      <c r="A11" s="9" t="s">
        <v>83</v>
      </c>
      <c r="B11" s="4" t="s">
        <v>68</v>
      </c>
      <c r="C11" s="4" t="s">
        <v>78</v>
      </c>
      <c r="D11" s="4" t="s">
        <v>67</v>
      </c>
      <c r="E11" s="4" t="s">
        <v>67</v>
      </c>
      <c r="F11" s="4" t="s">
        <v>75</v>
      </c>
      <c r="G11" s="4" t="s">
        <v>459</v>
      </c>
      <c r="H11" s="4" t="s">
        <v>67</v>
      </c>
      <c r="I11" s="4" t="s">
        <v>67</v>
      </c>
      <c r="J11" s="4" t="s">
        <v>67</v>
      </c>
      <c r="K11" s="4" t="s">
        <v>146</v>
      </c>
      <c r="L11" s="4" t="s">
        <v>119</v>
      </c>
      <c r="M11" s="4" t="s">
        <v>221</v>
      </c>
      <c r="N11" s="4" t="s">
        <v>271</v>
      </c>
      <c r="O11" s="4" t="s">
        <v>458</v>
      </c>
      <c r="P11" s="4" t="s">
        <v>67</v>
      </c>
      <c r="Q11" s="4" t="s">
        <v>67</v>
      </c>
      <c r="R11" s="4" t="s">
        <v>163</v>
      </c>
      <c r="S11" s="4" t="s">
        <v>247</v>
      </c>
      <c r="T11" s="4" t="s">
        <v>67</v>
      </c>
      <c r="U11" s="4" t="s">
        <v>67</v>
      </c>
      <c r="V11" s="4" t="s">
        <v>67</v>
      </c>
      <c r="W11" s="4" t="s">
        <v>284</v>
      </c>
      <c r="X11" s="4" t="s">
        <v>270</v>
      </c>
      <c r="Y11" s="4" t="s">
        <v>67</v>
      </c>
      <c r="Z11" s="4" t="s">
        <v>67</v>
      </c>
      <c r="AA11" s="4" t="s">
        <v>67</v>
      </c>
      <c r="AB11" s="4" t="s">
        <v>133</v>
      </c>
      <c r="AC11" s="4" t="s">
        <v>163</v>
      </c>
      <c r="AD11" s="4" t="s">
        <v>67</v>
      </c>
      <c r="AE11" s="4" t="s">
        <v>275</v>
      </c>
      <c r="AF11" s="4" t="s">
        <v>93</v>
      </c>
      <c r="AG11" s="4" t="s">
        <v>67</v>
      </c>
    </row>
    <row r="12" spans="1:33" ht="16" hidden="1" x14ac:dyDescent="0.2">
      <c r="A12" s="9" t="s">
        <v>87</v>
      </c>
      <c r="B12" s="4" t="s">
        <v>67</v>
      </c>
      <c r="C12" s="4" t="s">
        <v>67</v>
      </c>
      <c r="D12" s="4" t="s">
        <v>67</v>
      </c>
      <c r="E12" s="4" t="s">
        <v>67</v>
      </c>
      <c r="F12" s="4" t="s">
        <v>67</v>
      </c>
      <c r="G12" s="4" t="s">
        <v>67</v>
      </c>
      <c r="H12" s="4" t="s">
        <v>67</v>
      </c>
      <c r="I12" s="4" t="s">
        <v>67</v>
      </c>
      <c r="J12" s="4" t="s">
        <v>67</v>
      </c>
      <c r="K12" s="4" t="s">
        <v>75</v>
      </c>
      <c r="L12" s="4" t="s">
        <v>67</v>
      </c>
      <c r="M12" s="4" t="s">
        <v>67</v>
      </c>
      <c r="N12" s="4" t="s">
        <v>67</v>
      </c>
      <c r="O12" s="4" t="s">
        <v>67</v>
      </c>
      <c r="P12" s="4" t="s">
        <v>67</v>
      </c>
      <c r="Q12" s="4" t="s">
        <v>67</v>
      </c>
      <c r="R12" s="4" t="s">
        <v>67</v>
      </c>
      <c r="S12" s="4" t="s">
        <v>67</v>
      </c>
      <c r="T12" s="4" t="s">
        <v>75</v>
      </c>
      <c r="U12" s="4" t="s">
        <v>78</v>
      </c>
      <c r="V12" s="4" t="s">
        <v>67</v>
      </c>
      <c r="W12" s="4" t="s">
        <v>460</v>
      </c>
      <c r="X12" s="4" t="s">
        <v>119</v>
      </c>
      <c r="Y12" s="4" t="s">
        <v>67</v>
      </c>
      <c r="Z12" s="4" t="s">
        <v>67</v>
      </c>
      <c r="AA12" s="4" t="s">
        <v>68</v>
      </c>
      <c r="AB12" s="4" t="s">
        <v>68</v>
      </c>
      <c r="AC12" s="4" t="s">
        <v>67</v>
      </c>
      <c r="AD12" s="4" t="s">
        <v>146</v>
      </c>
      <c r="AE12" s="4" t="s">
        <v>146</v>
      </c>
      <c r="AF12" s="4" t="s">
        <v>74</v>
      </c>
      <c r="AG12" s="4" t="s">
        <v>146</v>
      </c>
    </row>
    <row r="13" spans="1:33" ht="16" hidden="1" x14ac:dyDescent="0.2">
      <c r="A13" s="9" t="s">
        <v>91</v>
      </c>
      <c r="B13" s="4" t="s">
        <v>270</v>
      </c>
      <c r="C13" s="4" t="s">
        <v>67</v>
      </c>
      <c r="D13" s="4" t="s">
        <v>67</v>
      </c>
      <c r="E13" s="4" t="s">
        <v>67</v>
      </c>
      <c r="F13" s="4" t="s">
        <v>67</v>
      </c>
      <c r="G13" s="4" t="s">
        <v>67</v>
      </c>
      <c r="H13" s="4" t="s">
        <v>67</v>
      </c>
      <c r="I13" s="4" t="s">
        <v>146</v>
      </c>
      <c r="J13" s="4" t="s">
        <v>67</v>
      </c>
      <c r="K13" s="4" t="s">
        <v>67</v>
      </c>
      <c r="L13" s="4" t="s">
        <v>67</v>
      </c>
      <c r="M13" s="4" t="s">
        <v>67</v>
      </c>
      <c r="N13" s="4" t="s">
        <v>275</v>
      </c>
      <c r="O13" s="4" t="s">
        <v>67</v>
      </c>
      <c r="P13" s="4" t="s">
        <v>67</v>
      </c>
      <c r="Q13" s="4" t="s">
        <v>67</v>
      </c>
      <c r="R13" s="4" t="s">
        <v>67</v>
      </c>
      <c r="S13" s="4" t="s">
        <v>67</v>
      </c>
      <c r="T13" s="4" t="s">
        <v>67</v>
      </c>
      <c r="U13" s="4" t="s">
        <v>67</v>
      </c>
      <c r="V13" s="4" t="s">
        <v>146</v>
      </c>
      <c r="W13" s="4" t="s">
        <v>67</v>
      </c>
      <c r="X13" s="4" t="s">
        <v>67</v>
      </c>
      <c r="Y13" s="4" t="s">
        <v>67</v>
      </c>
      <c r="Z13" s="4" t="s">
        <v>67</v>
      </c>
      <c r="AA13" s="4" t="s">
        <v>67</v>
      </c>
      <c r="AB13" s="4" t="s">
        <v>452</v>
      </c>
      <c r="AC13" s="4" t="s">
        <v>67</v>
      </c>
      <c r="AD13" s="4" t="s">
        <v>67</v>
      </c>
      <c r="AE13" s="4" t="s">
        <v>67</v>
      </c>
      <c r="AF13" s="4" t="s">
        <v>67</v>
      </c>
      <c r="AG13" s="4" t="s">
        <v>67</v>
      </c>
    </row>
    <row r="14" spans="1:33" ht="16" hidden="1" x14ac:dyDescent="0.2">
      <c r="A14" s="8" t="s">
        <v>95</v>
      </c>
      <c r="B14" s="4" t="s">
        <v>452</v>
      </c>
      <c r="C14" s="4" t="s">
        <v>67</v>
      </c>
      <c r="D14" s="4" t="s">
        <v>67</v>
      </c>
      <c r="E14" s="4" t="s">
        <v>67</v>
      </c>
      <c r="F14" s="4" t="s">
        <v>67</v>
      </c>
      <c r="G14" s="4" t="s">
        <v>67</v>
      </c>
      <c r="H14" s="4" t="s">
        <v>67</v>
      </c>
      <c r="I14" s="4" t="s">
        <v>67</v>
      </c>
      <c r="J14" s="4" t="s">
        <v>104</v>
      </c>
      <c r="K14" s="4" t="s">
        <v>67</v>
      </c>
      <c r="L14" s="4" t="s">
        <v>67</v>
      </c>
      <c r="M14" s="4" t="s">
        <v>67</v>
      </c>
      <c r="N14" s="4" t="s">
        <v>67</v>
      </c>
      <c r="O14" s="4" t="s">
        <v>67</v>
      </c>
      <c r="P14" s="4" t="s">
        <v>67</v>
      </c>
      <c r="Q14" s="4" t="s">
        <v>67</v>
      </c>
      <c r="R14" s="4" t="s">
        <v>67</v>
      </c>
      <c r="S14" s="4" t="s">
        <v>67</v>
      </c>
      <c r="T14" s="4" t="s">
        <v>68</v>
      </c>
      <c r="U14" s="4" t="s">
        <v>67</v>
      </c>
      <c r="V14" s="4" t="s">
        <v>67</v>
      </c>
      <c r="W14" s="4" t="s">
        <v>67</v>
      </c>
      <c r="X14" s="4" t="s">
        <v>67</v>
      </c>
      <c r="Y14" s="4" t="s">
        <v>67</v>
      </c>
      <c r="Z14" s="4" t="s">
        <v>67</v>
      </c>
      <c r="AA14" s="4" t="s">
        <v>67</v>
      </c>
      <c r="AB14" s="4" t="s">
        <v>67</v>
      </c>
      <c r="AC14" s="4" t="s">
        <v>67</v>
      </c>
      <c r="AD14" s="4" t="s">
        <v>67</v>
      </c>
      <c r="AE14" s="4" t="s">
        <v>67</v>
      </c>
      <c r="AF14" s="4" t="s">
        <v>229</v>
      </c>
      <c r="AG14" s="4" t="s">
        <v>67</v>
      </c>
    </row>
    <row r="15" spans="1:33" ht="16" hidden="1" x14ac:dyDescent="0.2">
      <c r="A15" s="7" t="s">
        <v>99</v>
      </c>
      <c r="B15" s="4" t="s">
        <v>452</v>
      </c>
      <c r="C15" s="4" t="s">
        <v>67</v>
      </c>
      <c r="D15" s="4" t="s">
        <v>75</v>
      </c>
      <c r="E15" s="4" t="s">
        <v>67</v>
      </c>
      <c r="F15" s="4" t="s">
        <v>78</v>
      </c>
      <c r="G15" s="4" t="s">
        <v>152</v>
      </c>
      <c r="H15" s="4" t="s">
        <v>270</v>
      </c>
      <c r="I15" s="4" t="s">
        <v>75</v>
      </c>
      <c r="J15" s="4" t="s">
        <v>136</v>
      </c>
      <c r="K15" s="4" t="s">
        <v>146</v>
      </c>
      <c r="L15" s="4" t="s">
        <v>67</v>
      </c>
      <c r="M15" s="4" t="s">
        <v>67</v>
      </c>
      <c r="N15" s="4" t="s">
        <v>275</v>
      </c>
      <c r="O15" s="4" t="s">
        <v>98</v>
      </c>
      <c r="P15" s="4" t="s">
        <v>67</v>
      </c>
      <c r="Q15" s="4" t="s">
        <v>67</v>
      </c>
      <c r="R15" s="4" t="s">
        <v>67</v>
      </c>
      <c r="S15" s="4" t="s">
        <v>159</v>
      </c>
      <c r="T15" s="4" t="s">
        <v>164</v>
      </c>
      <c r="U15" s="4" t="s">
        <v>67</v>
      </c>
      <c r="V15" s="4" t="s">
        <v>67</v>
      </c>
      <c r="W15" s="4" t="s">
        <v>461</v>
      </c>
      <c r="X15" s="4" t="s">
        <v>270</v>
      </c>
      <c r="Y15" s="4" t="s">
        <v>67</v>
      </c>
      <c r="Z15" s="4" t="s">
        <v>67</v>
      </c>
      <c r="AA15" s="4" t="s">
        <v>94</v>
      </c>
      <c r="AB15" s="4" t="s">
        <v>106</v>
      </c>
      <c r="AC15" s="4" t="s">
        <v>452</v>
      </c>
      <c r="AD15" s="4" t="s">
        <v>67</v>
      </c>
      <c r="AE15" s="4" t="s">
        <v>78</v>
      </c>
      <c r="AF15" s="4" t="s">
        <v>156</v>
      </c>
      <c r="AG15" s="4" t="s">
        <v>67</v>
      </c>
    </row>
    <row r="16" spans="1:33" ht="16" hidden="1" x14ac:dyDescent="0.2">
      <c r="A16" s="8" t="s">
        <v>103</v>
      </c>
      <c r="B16" s="4" t="s">
        <v>67</v>
      </c>
      <c r="C16" s="4" t="s">
        <v>67</v>
      </c>
      <c r="D16" s="4" t="s">
        <v>67</v>
      </c>
      <c r="E16" s="4" t="s">
        <v>67</v>
      </c>
      <c r="F16" s="4" t="s">
        <v>67</v>
      </c>
      <c r="G16" s="4" t="s">
        <v>67</v>
      </c>
      <c r="H16" s="4" t="s">
        <v>67</v>
      </c>
      <c r="I16" s="4" t="s">
        <v>67</v>
      </c>
      <c r="J16" s="4" t="s">
        <v>67</v>
      </c>
      <c r="K16" s="4" t="s">
        <v>67</v>
      </c>
      <c r="L16" s="4" t="s">
        <v>67</v>
      </c>
      <c r="M16" s="4" t="s">
        <v>67</v>
      </c>
      <c r="N16" s="4" t="s">
        <v>67</v>
      </c>
      <c r="O16" s="4" t="s">
        <v>67</v>
      </c>
      <c r="P16" s="4" t="s">
        <v>67</v>
      </c>
      <c r="Q16" s="4" t="s">
        <v>67</v>
      </c>
      <c r="R16" s="4" t="s">
        <v>67</v>
      </c>
      <c r="S16" s="4" t="s">
        <v>67</v>
      </c>
      <c r="T16" s="4" t="s">
        <v>67</v>
      </c>
      <c r="U16" s="4" t="s">
        <v>67</v>
      </c>
      <c r="V16" s="4" t="s">
        <v>67</v>
      </c>
      <c r="W16" s="4" t="s">
        <v>67</v>
      </c>
      <c r="X16" s="4" t="s">
        <v>78</v>
      </c>
      <c r="Y16" s="4" t="s">
        <v>67</v>
      </c>
      <c r="Z16" s="4" t="s">
        <v>67</v>
      </c>
      <c r="AA16" s="4" t="s">
        <v>67</v>
      </c>
      <c r="AB16" s="4" t="s">
        <v>67</v>
      </c>
      <c r="AC16" s="4" t="s">
        <v>67</v>
      </c>
      <c r="AD16" s="4" t="s">
        <v>67</v>
      </c>
      <c r="AE16" s="4" t="s">
        <v>67</v>
      </c>
      <c r="AF16" s="4" t="s">
        <v>67</v>
      </c>
      <c r="AG16" s="4" t="s">
        <v>67</v>
      </c>
    </row>
    <row r="17" spans="1:33" ht="16" hidden="1" x14ac:dyDescent="0.2">
      <c r="A17" s="8" t="s">
        <v>105</v>
      </c>
      <c r="B17" s="4" t="s">
        <v>67</v>
      </c>
      <c r="C17" s="4" t="s">
        <v>67</v>
      </c>
      <c r="D17" s="4" t="s">
        <v>67</v>
      </c>
      <c r="E17" s="4" t="s">
        <v>67</v>
      </c>
      <c r="F17" s="4" t="s">
        <v>67</v>
      </c>
      <c r="G17" s="4" t="s">
        <v>67</v>
      </c>
      <c r="H17" s="4" t="s">
        <v>67</v>
      </c>
      <c r="I17" s="4" t="s">
        <v>67</v>
      </c>
      <c r="J17" s="4" t="s">
        <v>67</v>
      </c>
      <c r="K17" s="4" t="s">
        <v>146</v>
      </c>
      <c r="L17" s="4" t="s">
        <v>67</v>
      </c>
      <c r="M17" s="4" t="s">
        <v>67</v>
      </c>
      <c r="N17" s="4" t="s">
        <v>67</v>
      </c>
      <c r="O17" s="4" t="s">
        <v>67</v>
      </c>
      <c r="P17" s="4" t="s">
        <v>67</v>
      </c>
      <c r="Q17" s="4" t="s">
        <v>67</v>
      </c>
      <c r="R17" s="4" t="s">
        <v>67</v>
      </c>
      <c r="S17" s="4" t="s">
        <v>67</v>
      </c>
      <c r="T17" s="4" t="s">
        <v>67</v>
      </c>
      <c r="U17" s="4" t="s">
        <v>67</v>
      </c>
      <c r="V17" s="4" t="s">
        <v>67</v>
      </c>
      <c r="W17" s="4" t="s">
        <v>275</v>
      </c>
      <c r="X17" s="4" t="s">
        <v>78</v>
      </c>
      <c r="Y17" s="4" t="s">
        <v>67</v>
      </c>
      <c r="Z17" s="4" t="s">
        <v>67</v>
      </c>
      <c r="AA17" s="4" t="s">
        <v>67</v>
      </c>
      <c r="AB17" s="4" t="s">
        <v>67</v>
      </c>
      <c r="AC17" s="4" t="s">
        <v>67</v>
      </c>
      <c r="AD17" s="4" t="s">
        <v>67</v>
      </c>
      <c r="AE17" s="4" t="s">
        <v>67</v>
      </c>
      <c r="AF17" s="4" t="s">
        <v>67</v>
      </c>
      <c r="AG17" s="4" t="s">
        <v>67</v>
      </c>
    </row>
    <row r="18" spans="1:33" ht="16" hidden="1" x14ac:dyDescent="0.2">
      <c r="A18" s="8" t="s">
        <v>108</v>
      </c>
      <c r="B18" s="4" t="s">
        <v>67</v>
      </c>
      <c r="C18" s="4" t="s">
        <v>67</v>
      </c>
      <c r="D18" s="4" t="s">
        <v>75</v>
      </c>
      <c r="E18" s="4" t="s">
        <v>67</v>
      </c>
      <c r="F18" s="4" t="s">
        <v>67</v>
      </c>
      <c r="G18" s="4" t="s">
        <v>67</v>
      </c>
      <c r="H18" s="4" t="s">
        <v>67</v>
      </c>
      <c r="I18" s="4" t="s">
        <v>67</v>
      </c>
      <c r="J18" s="4" t="s">
        <v>281</v>
      </c>
      <c r="K18" s="4" t="s">
        <v>67</v>
      </c>
      <c r="L18" s="4" t="s">
        <v>67</v>
      </c>
      <c r="M18" s="4" t="s">
        <v>67</v>
      </c>
      <c r="N18" s="4" t="s">
        <v>67</v>
      </c>
      <c r="O18" s="4" t="s">
        <v>247</v>
      </c>
      <c r="P18" s="4" t="s">
        <v>67</v>
      </c>
      <c r="Q18" s="4" t="s">
        <v>67</v>
      </c>
      <c r="R18" s="4" t="s">
        <v>67</v>
      </c>
      <c r="S18" s="4" t="s">
        <v>67</v>
      </c>
      <c r="T18" s="4" t="s">
        <v>74</v>
      </c>
      <c r="U18" s="4" t="s">
        <v>67</v>
      </c>
      <c r="V18" s="4" t="s">
        <v>67</v>
      </c>
      <c r="W18" s="4" t="s">
        <v>221</v>
      </c>
      <c r="X18" s="4" t="s">
        <v>67</v>
      </c>
      <c r="Y18" s="4" t="s">
        <v>67</v>
      </c>
      <c r="Z18" s="4" t="s">
        <v>67</v>
      </c>
      <c r="AA18" s="4" t="s">
        <v>164</v>
      </c>
      <c r="AB18" s="4" t="s">
        <v>68</v>
      </c>
      <c r="AC18" s="4" t="s">
        <v>67</v>
      </c>
      <c r="AD18" s="4" t="s">
        <v>67</v>
      </c>
      <c r="AE18" s="4" t="s">
        <v>78</v>
      </c>
      <c r="AF18" s="4" t="s">
        <v>153</v>
      </c>
      <c r="AG18" s="4" t="s">
        <v>67</v>
      </c>
    </row>
    <row r="19" spans="1:33" ht="16" hidden="1" x14ac:dyDescent="0.2">
      <c r="A19" s="8" t="s">
        <v>112</v>
      </c>
      <c r="B19" s="4" t="s">
        <v>452</v>
      </c>
      <c r="C19" s="4" t="s">
        <v>67</v>
      </c>
      <c r="D19" s="4" t="s">
        <v>67</v>
      </c>
      <c r="E19" s="4" t="s">
        <v>67</v>
      </c>
      <c r="F19" s="4" t="s">
        <v>78</v>
      </c>
      <c r="G19" s="4" t="s">
        <v>152</v>
      </c>
      <c r="H19" s="4" t="s">
        <v>270</v>
      </c>
      <c r="I19" s="4" t="s">
        <v>75</v>
      </c>
      <c r="J19" s="4" t="s">
        <v>221</v>
      </c>
      <c r="K19" s="4" t="s">
        <v>67</v>
      </c>
      <c r="L19" s="4" t="s">
        <v>67</v>
      </c>
      <c r="M19" s="4" t="s">
        <v>67</v>
      </c>
      <c r="N19" s="4" t="s">
        <v>275</v>
      </c>
      <c r="O19" s="4" t="s">
        <v>128</v>
      </c>
      <c r="P19" s="4" t="s">
        <v>67</v>
      </c>
      <c r="Q19" s="4" t="s">
        <v>67</v>
      </c>
      <c r="R19" s="4" t="s">
        <v>67</v>
      </c>
      <c r="S19" s="4" t="s">
        <v>159</v>
      </c>
      <c r="T19" s="4" t="s">
        <v>119</v>
      </c>
      <c r="U19" s="4" t="s">
        <v>67</v>
      </c>
      <c r="V19" s="4" t="s">
        <v>67</v>
      </c>
      <c r="W19" s="4" t="s">
        <v>462</v>
      </c>
      <c r="X19" s="4" t="s">
        <v>146</v>
      </c>
      <c r="Y19" s="4" t="s">
        <v>67</v>
      </c>
      <c r="Z19" s="4" t="s">
        <v>67</v>
      </c>
      <c r="AA19" s="4" t="s">
        <v>463</v>
      </c>
      <c r="AB19" s="4" t="s">
        <v>67</v>
      </c>
      <c r="AC19" s="4" t="s">
        <v>75</v>
      </c>
      <c r="AD19" s="4" t="s">
        <v>67</v>
      </c>
      <c r="AE19" s="4" t="s">
        <v>67</v>
      </c>
      <c r="AF19" s="4" t="s">
        <v>67</v>
      </c>
      <c r="AG19" s="4" t="s">
        <v>67</v>
      </c>
    </row>
    <row r="20" spans="1:33" ht="16" hidden="1" x14ac:dyDescent="0.2">
      <c r="A20" s="8" t="s">
        <v>116</v>
      </c>
      <c r="B20" s="4" t="s">
        <v>67</v>
      </c>
      <c r="C20" s="4" t="s">
        <v>67</v>
      </c>
      <c r="D20" s="4" t="s">
        <v>67</v>
      </c>
      <c r="E20" s="4" t="s">
        <v>67</v>
      </c>
      <c r="F20" s="4" t="s">
        <v>67</v>
      </c>
      <c r="G20" s="4" t="s">
        <v>67</v>
      </c>
      <c r="H20" s="4" t="s">
        <v>67</v>
      </c>
      <c r="I20" s="4" t="s">
        <v>67</v>
      </c>
      <c r="J20" s="4" t="s">
        <v>67</v>
      </c>
      <c r="K20" s="4" t="s">
        <v>67</v>
      </c>
      <c r="L20" s="4" t="s">
        <v>67</v>
      </c>
      <c r="M20" s="4" t="s">
        <v>67</v>
      </c>
      <c r="N20" s="4" t="s">
        <v>67</v>
      </c>
      <c r="O20" s="4" t="s">
        <v>67</v>
      </c>
      <c r="P20" s="4" t="s">
        <v>67</v>
      </c>
      <c r="Q20" s="4" t="s">
        <v>67</v>
      </c>
      <c r="R20" s="4" t="s">
        <v>67</v>
      </c>
      <c r="S20" s="4" t="s">
        <v>67</v>
      </c>
      <c r="T20" s="4" t="s">
        <v>67</v>
      </c>
      <c r="U20" s="4" t="s">
        <v>67</v>
      </c>
      <c r="V20" s="4" t="s">
        <v>67</v>
      </c>
      <c r="W20" s="4" t="s">
        <v>67</v>
      </c>
      <c r="X20" s="4" t="s">
        <v>67</v>
      </c>
      <c r="Y20" s="4" t="s">
        <v>67</v>
      </c>
      <c r="Z20" s="4" t="s">
        <v>67</v>
      </c>
      <c r="AA20" s="4" t="s">
        <v>67</v>
      </c>
      <c r="AB20" s="4" t="s">
        <v>74</v>
      </c>
      <c r="AC20" s="4" t="s">
        <v>67</v>
      </c>
      <c r="AD20" s="4" t="s">
        <v>67</v>
      </c>
      <c r="AE20" s="4" t="s">
        <v>67</v>
      </c>
      <c r="AF20" s="4" t="s">
        <v>106</v>
      </c>
      <c r="AG20" s="4" t="s">
        <v>67</v>
      </c>
    </row>
    <row r="21" spans="1:33" ht="16" hidden="1" x14ac:dyDescent="0.2">
      <c r="A21" s="8" t="s">
        <v>118</v>
      </c>
      <c r="B21" s="4" t="s">
        <v>67</v>
      </c>
      <c r="C21" s="4" t="s">
        <v>67</v>
      </c>
      <c r="D21" s="4" t="s">
        <v>67</v>
      </c>
      <c r="E21" s="4" t="s">
        <v>67</v>
      </c>
      <c r="F21" s="4" t="s">
        <v>67</v>
      </c>
      <c r="G21" s="4" t="s">
        <v>67</v>
      </c>
      <c r="H21" s="4" t="s">
        <v>67</v>
      </c>
      <c r="I21" s="4" t="s">
        <v>67</v>
      </c>
      <c r="J21" s="4" t="s">
        <v>67</v>
      </c>
      <c r="K21" s="4" t="s">
        <v>67</v>
      </c>
      <c r="L21" s="4" t="s">
        <v>67</v>
      </c>
      <c r="M21" s="4" t="s">
        <v>67</v>
      </c>
      <c r="N21" s="4" t="s">
        <v>67</v>
      </c>
      <c r="O21" s="4" t="s">
        <v>67</v>
      </c>
      <c r="P21" s="4" t="s">
        <v>67</v>
      </c>
      <c r="Q21" s="4" t="s">
        <v>67</v>
      </c>
      <c r="R21" s="4" t="s">
        <v>67</v>
      </c>
      <c r="S21" s="4" t="s">
        <v>67</v>
      </c>
      <c r="T21" s="4" t="s">
        <v>67</v>
      </c>
      <c r="U21" s="4" t="s">
        <v>67</v>
      </c>
      <c r="V21" s="4" t="s">
        <v>67</v>
      </c>
      <c r="W21" s="4" t="s">
        <v>271</v>
      </c>
      <c r="X21" s="4" t="s">
        <v>67</v>
      </c>
      <c r="Y21" s="4" t="s">
        <v>67</v>
      </c>
      <c r="Z21" s="4" t="s">
        <v>67</v>
      </c>
      <c r="AA21" s="4" t="s">
        <v>67</v>
      </c>
      <c r="AB21" s="4" t="s">
        <v>67</v>
      </c>
      <c r="AC21" s="4" t="s">
        <v>146</v>
      </c>
      <c r="AD21" s="4" t="s">
        <v>67</v>
      </c>
      <c r="AE21" s="4" t="s">
        <v>67</v>
      </c>
      <c r="AF21" s="4" t="s">
        <v>67</v>
      </c>
      <c r="AG21" s="4" t="s">
        <v>67</v>
      </c>
    </row>
    <row r="22" spans="1:33" ht="16" hidden="1" x14ac:dyDescent="0.2">
      <c r="A22" s="8" t="s">
        <v>121</v>
      </c>
      <c r="B22" s="4" t="s">
        <v>67</v>
      </c>
      <c r="C22" s="4" t="s">
        <v>67</v>
      </c>
      <c r="D22" s="4" t="s">
        <v>67</v>
      </c>
      <c r="E22" s="4" t="s">
        <v>67</v>
      </c>
      <c r="F22" s="4" t="s">
        <v>67</v>
      </c>
      <c r="G22" s="4" t="s">
        <v>67</v>
      </c>
      <c r="H22" s="4" t="s">
        <v>67</v>
      </c>
      <c r="I22" s="4" t="s">
        <v>67</v>
      </c>
      <c r="J22" s="4" t="s">
        <v>67</v>
      </c>
      <c r="K22" s="4" t="s">
        <v>67</v>
      </c>
      <c r="L22" s="4" t="s">
        <v>67</v>
      </c>
      <c r="M22" s="4" t="s">
        <v>67</v>
      </c>
      <c r="N22" s="4" t="s">
        <v>67</v>
      </c>
      <c r="O22" s="4" t="s">
        <v>67</v>
      </c>
      <c r="P22" s="4" t="s">
        <v>67</v>
      </c>
      <c r="Q22" s="4" t="s">
        <v>67</v>
      </c>
      <c r="R22" s="4" t="s">
        <v>67</v>
      </c>
      <c r="S22" s="4" t="s">
        <v>67</v>
      </c>
      <c r="T22" s="4" t="s">
        <v>67</v>
      </c>
      <c r="U22" s="4" t="s">
        <v>67</v>
      </c>
      <c r="V22" s="4" t="s">
        <v>67</v>
      </c>
      <c r="W22" s="4" t="s">
        <v>67</v>
      </c>
      <c r="X22" s="4" t="s">
        <v>67</v>
      </c>
      <c r="Y22" s="4" t="s">
        <v>67</v>
      </c>
      <c r="Z22" s="4" t="s">
        <v>67</v>
      </c>
      <c r="AA22" s="4" t="s">
        <v>67</v>
      </c>
      <c r="AB22" s="4" t="s">
        <v>67</v>
      </c>
      <c r="AC22" s="4" t="s">
        <v>67</v>
      </c>
      <c r="AD22" s="4" t="s">
        <v>67</v>
      </c>
      <c r="AE22" s="4" t="s">
        <v>67</v>
      </c>
      <c r="AF22" s="4" t="s">
        <v>67</v>
      </c>
      <c r="AG22" s="4" t="s">
        <v>67</v>
      </c>
    </row>
    <row r="23" spans="1:33" ht="16" hidden="1" x14ac:dyDescent="0.2">
      <c r="A23" s="7" t="s">
        <v>122</v>
      </c>
      <c r="B23" s="4" t="s">
        <v>119</v>
      </c>
      <c r="C23" s="4" t="s">
        <v>271</v>
      </c>
      <c r="D23" s="4" t="s">
        <v>67</v>
      </c>
      <c r="E23" s="4" t="s">
        <v>67</v>
      </c>
      <c r="F23" s="4" t="s">
        <v>67</v>
      </c>
      <c r="G23" s="4" t="s">
        <v>67</v>
      </c>
      <c r="H23" s="4" t="s">
        <v>67</v>
      </c>
      <c r="I23" s="4" t="s">
        <v>107</v>
      </c>
      <c r="J23" s="4" t="s">
        <v>67</v>
      </c>
      <c r="K23" s="4" t="s">
        <v>67</v>
      </c>
      <c r="L23" s="4" t="s">
        <v>119</v>
      </c>
      <c r="M23" s="4" t="s">
        <v>67</v>
      </c>
      <c r="N23" s="4" t="s">
        <v>67</v>
      </c>
      <c r="O23" s="4" t="s">
        <v>221</v>
      </c>
      <c r="P23" s="4" t="s">
        <v>67</v>
      </c>
      <c r="Q23" s="4" t="s">
        <v>67</v>
      </c>
      <c r="R23" s="4" t="s">
        <v>67</v>
      </c>
      <c r="S23" s="4" t="s">
        <v>67</v>
      </c>
      <c r="T23" s="4" t="s">
        <v>271</v>
      </c>
      <c r="U23" s="4" t="s">
        <v>67</v>
      </c>
      <c r="V23" s="4" t="s">
        <v>67</v>
      </c>
      <c r="W23" s="4" t="s">
        <v>464</v>
      </c>
      <c r="X23" s="4" t="s">
        <v>67</v>
      </c>
      <c r="Y23" s="4" t="s">
        <v>67</v>
      </c>
      <c r="Z23" s="4" t="s">
        <v>67</v>
      </c>
      <c r="AA23" s="4" t="s">
        <v>67</v>
      </c>
      <c r="AB23" s="4" t="s">
        <v>163</v>
      </c>
      <c r="AC23" s="4" t="s">
        <v>67</v>
      </c>
      <c r="AD23" s="4" t="s">
        <v>67</v>
      </c>
      <c r="AE23" s="4" t="s">
        <v>78</v>
      </c>
      <c r="AF23" s="4" t="s">
        <v>78</v>
      </c>
      <c r="AG23" s="4" t="s">
        <v>119</v>
      </c>
    </row>
    <row r="24" spans="1:33" ht="16" hidden="1" x14ac:dyDescent="0.2">
      <c r="A24" s="8" t="s">
        <v>126</v>
      </c>
      <c r="B24" s="4" t="s">
        <v>67</v>
      </c>
      <c r="C24" s="4" t="s">
        <v>67</v>
      </c>
      <c r="D24" s="4" t="s">
        <v>67</v>
      </c>
      <c r="E24" s="4" t="s">
        <v>67</v>
      </c>
      <c r="F24" s="4" t="s">
        <v>67</v>
      </c>
      <c r="G24" s="4" t="s">
        <v>67</v>
      </c>
      <c r="H24" s="4" t="s">
        <v>67</v>
      </c>
      <c r="I24" s="4" t="s">
        <v>67</v>
      </c>
      <c r="J24" s="4" t="s">
        <v>67</v>
      </c>
      <c r="K24" s="4" t="s">
        <v>67</v>
      </c>
      <c r="L24" s="4" t="s">
        <v>67</v>
      </c>
      <c r="M24" s="4" t="s">
        <v>67</v>
      </c>
      <c r="N24" s="4" t="s">
        <v>67</v>
      </c>
      <c r="O24" s="4" t="s">
        <v>221</v>
      </c>
      <c r="P24" s="4" t="s">
        <v>67</v>
      </c>
      <c r="Q24" s="4" t="s">
        <v>67</v>
      </c>
      <c r="R24" s="4" t="s">
        <v>67</v>
      </c>
      <c r="S24" s="4" t="s">
        <v>67</v>
      </c>
      <c r="T24" s="4" t="s">
        <v>271</v>
      </c>
      <c r="U24" s="4" t="s">
        <v>67</v>
      </c>
      <c r="V24" s="4" t="s">
        <v>67</v>
      </c>
      <c r="W24" s="4" t="s">
        <v>120</v>
      </c>
      <c r="X24" s="4" t="s">
        <v>67</v>
      </c>
      <c r="Y24" s="4" t="s">
        <v>67</v>
      </c>
      <c r="Z24" s="4" t="s">
        <v>67</v>
      </c>
      <c r="AA24" s="4" t="s">
        <v>67</v>
      </c>
      <c r="AB24" s="4" t="s">
        <v>67</v>
      </c>
      <c r="AC24" s="4" t="s">
        <v>67</v>
      </c>
      <c r="AD24" s="4" t="s">
        <v>67</v>
      </c>
      <c r="AE24" s="4" t="s">
        <v>67</v>
      </c>
      <c r="AF24" s="4" t="s">
        <v>67</v>
      </c>
      <c r="AG24" s="4" t="s">
        <v>67</v>
      </c>
    </row>
    <row r="25" spans="1:33" ht="16" hidden="1" x14ac:dyDescent="0.2">
      <c r="A25" s="8" t="s">
        <v>130</v>
      </c>
      <c r="B25" s="4" t="s">
        <v>67</v>
      </c>
      <c r="C25" s="4" t="s">
        <v>119</v>
      </c>
      <c r="D25" s="4" t="s">
        <v>67</v>
      </c>
      <c r="E25" s="4" t="s">
        <v>67</v>
      </c>
      <c r="F25" s="4" t="s">
        <v>67</v>
      </c>
      <c r="G25" s="4" t="s">
        <v>67</v>
      </c>
      <c r="H25" s="4" t="s">
        <v>67</v>
      </c>
      <c r="I25" s="4" t="s">
        <v>107</v>
      </c>
      <c r="J25" s="4" t="s">
        <v>67</v>
      </c>
      <c r="K25" s="4" t="s">
        <v>67</v>
      </c>
      <c r="L25" s="4" t="s">
        <v>119</v>
      </c>
      <c r="M25" s="4" t="s">
        <v>67</v>
      </c>
      <c r="N25" s="4" t="s">
        <v>67</v>
      </c>
      <c r="O25" s="4" t="s">
        <v>67</v>
      </c>
      <c r="P25" s="4" t="s">
        <v>67</v>
      </c>
      <c r="Q25" s="4" t="s">
        <v>67</v>
      </c>
      <c r="R25" s="4" t="s">
        <v>67</v>
      </c>
      <c r="S25" s="4" t="s">
        <v>67</v>
      </c>
      <c r="T25" s="4" t="s">
        <v>67</v>
      </c>
      <c r="U25" s="4" t="s">
        <v>67</v>
      </c>
      <c r="V25" s="4" t="s">
        <v>67</v>
      </c>
      <c r="W25" s="4" t="s">
        <v>465</v>
      </c>
      <c r="X25" s="4" t="s">
        <v>67</v>
      </c>
      <c r="Y25" s="4" t="s">
        <v>67</v>
      </c>
      <c r="Z25" s="4" t="s">
        <v>67</v>
      </c>
      <c r="AA25" s="4" t="s">
        <v>67</v>
      </c>
      <c r="AB25" s="4" t="s">
        <v>67</v>
      </c>
      <c r="AC25" s="4" t="s">
        <v>67</v>
      </c>
      <c r="AD25" s="4" t="s">
        <v>67</v>
      </c>
      <c r="AE25" s="4" t="s">
        <v>78</v>
      </c>
      <c r="AF25" s="4" t="s">
        <v>67</v>
      </c>
      <c r="AG25" s="4" t="s">
        <v>119</v>
      </c>
    </row>
    <row r="26" spans="1:33" ht="16" hidden="1" x14ac:dyDescent="0.2">
      <c r="A26" s="8" t="s">
        <v>134</v>
      </c>
      <c r="B26" s="4" t="s">
        <v>119</v>
      </c>
      <c r="C26" s="4" t="s">
        <v>75</v>
      </c>
      <c r="D26" s="4" t="s">
        <v>67</v>
      </c>
      <c r="E26" s="4" t="s">
        <v>67</v>
      </c>
      <c r="F26" s="4" t="s">
        <v>67</v>
      </c>
      <c r="G26" s="4" t="s">
        <v>67</v>
      </c>
      <c r="H26" s="4" t="s">
        <v>67</v>
      </c>
      <c r="I26" s="4" t="s">
        <v>67</v>
      </c>
      <c r="J26" s="4" t="s">
        <v>67</v>
      </c>
      <c r="K26" s="4" t="s">
        <v>67</v>
      </c>
      <c r="L26" s="4" t="s">
        <v>67</v>
      </c>
      <c r="M26" s="4" t="s">
        <v>67</v>
      </c>
      <c r="N26" s="4" t="s">
        <v>67</v>
      </c>
      <c r="O26" s="4" t="s">
        <v>67</v>
      </c>
      <c r="P26" s="4" t="s">
        <v>67</v>
      </c>
      <c r="Q26" s="4" t="s">
        <v>67</v>
      </c>
      <c r="R26" s="4" t="s">
        <v>67</v>
      </c>
      <c r="S26" s="4" t="s">
        <v>67</v>
      </c>
      <c r="T26" s="4" t="s">
        <v>67</v>
      </c>
      <c r="U26" s="4" t="s">
        <v>67</v>
      </c>
      <c r="V26" s="4" t="s">
        <v>67</v>
      </c>
      <c r="W26" s="4" t="s">
        <v>182</v>
      </c>
      <c r="X26" s="4" t="s">
        <v>67</v>
      </c>
      <c r="Y26" s="4" t="s">
        <v>67</v>
      </c>
      <c r="Z26" s="4" t="s">
        <v>67</v>
      </c>
      <c r="AA26" s="4" t="s">
        <v>67</v>
      </c>
      <c r="AB26" s="4" t="s">
        <v>163</v>
      </c>
      <c r="AC26" s="4" t="s">
        <v>67</v>
      </c>
      <c r="AD26" s="4" t="s">
        <v>67</v>
      </c>
      <c r="AE26" s="4" t="s">
        <v>67</v>
      </c>
      <c r="AF26" s="4" t="s">
        <v>78</v>
      </c>
      <c r="AG26" s="4" t="s">
        <v>67</v>
      </c>
    </row>
    <row r="27" spans="1:33" ht="16" hidden="1" x14ac:dyDescent="0.2">
      <c r="A27" s="9" t="s">
        <v>138</v>
      </c>
      <c r="B27" s="4" t="s">
        <v>67</v>
      </c>
      <c r="C27" s="4" t="s">
        <v>67</v>
      </c>
      <c r="D27" s="4" t="s">
        <v>67</v>
      </c>
      <c r="E27" s="4" t="s">
        <v>67</v>
      </c>
      <c r="F27" s="4" t="s">
        <v>67</v>
      </c>
      <c r="G27" s="4" t="s">
        <v>67</v>
      </c>
      <c r="H27" s="4" t="s">
        <v>67</v>
      </c>
      <c r="I27" s="4" t="s">
        <v>67</v>
      </c>
      <c r="J27" s="4" t="s">
        <v>67</v>
      </c>
      <c r="K27" s="4" t="s">
        <v>67</v>
      </c>
      <c r="L27" s="4" t="s">
        <v>67</v>
      </c>
      <c r="M27" s="4" t="s">
        <v>67</v>
      </c>
      <c r="N27" s="4" t="s">
        <v>67</v>
      </c>
      <c r="O27" s="4" t="s">
        <v>67</v>
      </c>
      <c r="P27" s="4" t="s">
        <v>67</v>
      </c>
      <c r="Q27" s="4" t="s">
        <v>67</v>
      </c>
      <c r="R27" s="4" t="s">
        <v>67</v>
      </c>
      <c r="S27" s="4" t="s">
        <v>67</v>
      </c>
      <c r="T27" s="4" t="s">
        <v>67</v>
      </c>
      <c r="U27" s="4" t="s">
        <v>67</v>
      </c>
      <c r="V27" s="4" t="s">
        <v>67</v>
      </c>
      <c r="W27" s="4" t="s">
        <v>67</v>
      </c>
      <c r="X27" s="4" t="s">
        <v>67</v>
      </c>
      <c r="Y27" s="4" t="s">
        <v>67</v>
      </c>
      <c r="Z27" s="4" t="s">
        <v>67</v>
      </c>
      <c r="AA27" s="4" t="s">
        <v>67</v>
      </c>
      <c r="AB27" s="4" t="s">
        <v>67</v>
      </c>
      <c r="AC27" s="4" t="s">
        <v>67</v>
      </c>
      <c r="AD27" s="4" t="s">
        <v>67</v>
      </c>
      <c r="AE27" s="4" t="s">
        <v>67</v>
      </c>
      <c r="AF27" s="4" t="s">
        <v>67</v>
      </c>
      <c r="AG27" s="4" t="s">
        <v>67</v>
      </c>
    </row>
    <row r="28" spans="1:33" ht="16" hidden="1" x14ac:dyDescent="0.2">
      <c r="A28" s="8" t="s">
        <v>139</v>
      </c>
      <c r="B28" s="4" t="s">
        <v>67</v>
      </c>
      <c r="C28" s="4" t="s">
        <v>67</v>
      </c>
      <c r="D28" s="4" t="s">
        <v>67</v>
      </c>
      <c r="E28" s="4" t="s">
        <v>67</v>
      </c>
      <c r="F28" s="4" t="s">
        <v>67</v>
      </c>
      <c r="G28" s="4" t="s">
        <v>67</v>
      </c>
      <c r="H28" s="4" t="s">
        <v>67</v>
      </c>
      <c r="I28" s="4" t="s">
        <v>67</v>
      </c>
      <c r="J28" s="4" t="s">
        <v>67</v>
      </c>
      <c r="K28" s="4" t="s">
        <v>67</v>
      </c>
      <c r="L28" s="4" t="s">
        <v>67</v>
      </c>
      <c r="M28" s="4" t="s">
        <v>67</v>
      </c>
      <c r="N28" s="4" t="s">
        <v>67</v>
      </c>
      <c r="O28" s="4" t="s">
        <v>67</v>
      </c>
      <c r="P28" s="4" t="s">
        <v>67</v>
      </c>
      <c r="Q28" s="4" t="s">
        <v>67</v>
      </c>
      <c r="R28" s="4" t="s">
        <v>67</v>
      </c>
      <c r="S28" s="4" t="s">
        <v>67</v>
      </c>
      <c r="T28" s="4" t="s">
        <v>67</v>
      </c>
      <c r="U28" s="4" t="s">
        <v>67</v>
      </c>
      <c r="V28" s="4" t="s">
        <v>67</v>
      </c>
      <c r="W28" s="4" t="s">
        <v>67</v>
      </c>
      <c r="X28" s="4" t="s">
        <v>67</v>
      </c>
      <c r="Y28" s="4" t="s">
        <v>67</v>
      </c>
      <c r="Z28" s="4" t="s">
        <v>67</v>
      </c>
      <c r="AA28" s="4" t="s">
        <v>67</v>
      </c>
      <c r="AB28" s="4" t="s">
        <v>67</v>
      </c>
      <c r="AC28" s="4" t="s">
        <v>67</v>
      </c>
      <c r="AD28" s="4" t="s">
        <v>67</v>
      </c>
      <c r="AE28" s="4" t="s">
        <v>67</v>
      </c>
      <c r="AF28" s="4" t="s">
        <v>67</v>
      </c>
      <c r="AG28" s="4" t="s">
        <v>67</v>
      </c>
    </row>
    <row r="29" spans="1:33" ht="16" hidden="1" x14ac:dyDescent="0.2">
      <c r="A29" s="8" t="s">
        <v>140</v>
      </c>
      <c r="B29" s="4" t="s">
        <v>67</v>
      </c>
      <c r="C29" s="4" t="s">
        <v>67</v>
      </c>
      <c r="D29" s="4" t="s">
        <v>67</v>
      </c>
      <c r="E29" s="4" t="s">
        <v>67</v>
      </c>
      <c r="F29" s="4" t="s">
        <v>67</v>
      </c>
      <c r="G29" s="4" t="s">
        <v>67</v>
      </c>
      <c r="H29" s="4" t="s">
        <v>67</v>
      </c>
      <c r="I29" s="4" t="s">
        <v>67</v>
      </c>
      <c r="J29" s="4" t="s">
        <v>67</v>
      </c>
      <c r="K29" s="4" t="s">
        <v>67</v>
      </c>
      <c r="L29" s="4" t="s">
        <v>67</v>
      </c>
      <c r="M29" s="4" t="s">
        <v>67</v>
      </c>
      <c r="N29" s="4" t="s">
        <v>67</v>
      </c>
      <c r="O29" s="4" t="s">
        <v>67</v>
      </c>
      <c r="P29" s="4" t="s">
        <v>67</v>
      </c>
      <c r="Q29" s="4" t="s">
        <v>67</v>
      </c>
      <c r="R29" s="4" t="s">
        <v>67</v>
      </c>
      <c r="S29" s="4" t="s">
        <v>67</v>
      </c>
      <c r="T29" s="4" t="s">
        <v>67</v>
      </c>
      <c r="U29" s="4" t="s">
        <v>67</v>
      </c>
      <c r="V29" s="4" t="s">
        <v>67</v>
      </c>
      <c r="W29" s="4" t="s">
        <v>67</v>
      </c>
      <c r="X29" s="4" t="s">
        <v>67</v>
      </c>
      <c r="Y29" s="4" t="s">
        <v>67</v>
      </c>
      <c r="Z29" s="4" t="s">
        <v>67</v>
      </c>
      <c r="AA29" s="4" t="s">
        <v>67</v>
      </c>
      <c r="AB29" s="4" t="s">
        <v>67</v>
      </c>
      <c r="AC29" s="4" t="s">
        <v>67</v>
      </c>
      <c r="AD29" s="4" t="s">
        <v>67</v>
      </c>
      <c r="AE29" s="4" t="s">
        <v>67</v>
      </c>
      <c r="AF29" s="4" t="s">
        <v>67</v>
      </c>
      <c r="AG29" s="4" t="s">
        <v>67</v>
      </c>
    </row>
    <row r="30" spans="1:33" ht="16" hidden="1" x14ac:dyDescent="0.2">
      <c r="A30" s="7" t="s">
        <v>141</v>
      </c>
      <c r="B30" s="4" t="s">
        <v>128</v>
      </c>
      <c r="C30" s="4" t="s">
        <v>146</v>
      </c>
      <c r="D30" s="4" t="s">
        <v>66</v>
      </c>
      <c r="E30" s="4" t="s">
        <v>67</v>
      </c>
      <c r="F30" s="4" t="s">
        <v>67</v>
      </c>
      <c r="G30" s="4" t="s">
        <v>357</v>
      </c>
      <c r="H30" s="4" t="s">
        <v>270</v>
      </c>
      <c r="I30" s="4" t="s">
        <v>67</v>
      </c>
      <c r="J30" s="4" t="s">
        <v>117</v>
      </c>
      <c r="K30" s="4" t="s">
        <v>78</v>
      </c>
      <c r="L30" s="4" t="s">
        <v>164</v>
      </c>
      <c r="M30" s="4" t="s">
        <v>67</v>
      </c>
      <c r="N30" s="4" t="s">
        <v>357</v>
      </c>
      <c r="O30" s="4" t="s">
        <v>466</v>
      </c>
      <c r="P30" s="4" t="s">
        <v>221</v>
      </c>
      <c r="Q30" s="4" t="s">
        <v>67</v>
      </c>
      <c r="R30" s="4" t="s">
        <v>163</v>
      </c>
      <c r="S30" s="4" t="s">
        <v>104</v>
      </c>
      <c r="T30" s="4" t="s">
        <v>229</v>
      </c>
      <c r="U30" s="4" t="s">
        <v>67</v>
      </c>
      <c r="V30" s="4" t="s">
        <v>146</v>
      </c>
      <c r="W30" s="4" t="s">
        <v>467</v>
      </c>
      <c r="X30" s="4" t="s">
        <v>271</v>
      </c>
      <c r="Y30" s="4" t="s">
        <v>146</v>
      </c>
      <c r="Z30" s="4" t="s">
        <v>146</v>
      </c>
      <c r="AA30" s="4" t="s">
        <v>67</v>
      </c>
      <c r="AB30" s="4" t="s">
        <v>458</v>
      </c>
      <c r="AC30" s="4" t="s">
        <v>67</v>
      </c>
      <c r="AD30" s="4" t="s">
        <v>270</v>
      </c>
      <c r="AE30" s="4" t="s">
        <v>78</v>
      </c>
      <c r="AF30" s="4" t="s">
        <v>208</v>
      </c>
      <c r="AG30" s="4" t="s">
        <v>67</v>
      </c>
    </row>
    <row r="31" spans="1:33" ht="16" hidden="1" x14ac:dyDescent="0.2">
      <c r="A31" s="8" t="s">
        <v>145</v>
      </c>
      <c r="B31" s="4" t="s">
        <v>67</v>
      </c>
      <c r="C31" s="4" t="s">
        <v>67</v>
      </c>
      <c r="D31" s="4" t="s">
        <v>67</v>
      </c>
      <c r="E31" s="4" t="s">
        <v>67</v>
      </c>
      <c r="F31" s="4" t="s">
        <v>67</v>
      </c>
      <c r="G31" s="4" t="s">
        <v>67</v>
      </c>
      <c r="H31" s="4" t="s">
        <v>67</v>
      </c>
      <c r="I31" s="4" t="s">
        <v>67</v>
      </c>
      <c r="J31" s="4" t="s">
        <v>67</v>
      </c>
      <c r="K31" s="4" t="s">
        <v>67</v>
      </c>
      <c r="L31" s="4" t="s">
        <v>67</v>
      </c>
      <c r="M31" s="4" t="s">
        <v>67</v>
      </c>
      <c r="N31" s="4" t="s">
        <v>67</v>
      </c>
      <c r="O31" s="4" t="s">
        <v>67</v>
      </c>
      <c r="P31" s="4" t="s">
        <v>67</v>
      </c>
      <c r="Q31" s="4" t="s">
        <v>67</v>
      </c>
      <c r="R31" s="4" t="s">
        <v>67</v>
      </c>
      <c r="S31" s="4" t="s">
        <v>67</v>
      </c>
      <c r="T31" s="4" t="s">
        <v>67</v>
      </c>
      <c r="U31" s="4" t="s">
        <v>67</v>
      </c>
      <c r="V31" s="4" t="s">
        <v>67</v>
      </c>
      <c r="W31" s="4" t="s">
        <v>67</v>
      </c>
      <c r="X31" s="4" t="s">
        <v>67</v>
      </c>
      <c r="Y31" s="4" t="s">
        <v>67</v>
      </c>
      <c r="Z31" s="4" t="s">
        <v>67</v>
      </c>
      <c r="AA31" s="4" t="s">
        <v>67</v>
      </c>
      <c r="AB31" s="4" t="s">
        <v>67</v>
      </c>
      <c r="AC31" s="4" t="s">
        <v>67</v>
      </c>
      <c r="AD31" s="4" t="s">
        <v>67</v>
      </c>
      <c r="AE31" s="4" t="s">
        <v>146</v>
      </c>
      <c r="AF31" s="4" t="s">
        <v>67</v>
      </c>
      <c r="AG31" s="4" t="s">
        <v>67</v>
      </c>
    </row>
    <row r="32" spans="1:33" ht="16" hidden="1" x14ac:dyDescent="0.2">
      <c r="A32" s="8" t="s">
        <v>149</v>
      </c>
      <c r="B32" s="4" t="s">
        <v>67</v>
      </c>
      <c r="C32" s="4" t="s">
        <v>67</v>
      </c>
      <c r="D32" s="4" t="s">
        <v>67</v>
      </c>
      <c r="E32" s="4" t="s">
        <v>67</v>
      </c>
      <c r="F32" s="4" t="s">
        <v>67</v>
      </c>
      <c r="G32" s="4" t="s">
        <v>67</v>
      </c>
      <c r="H32" s="4" t="s">
        <v>67</v>
      </c>
      <c r="I32" s="4" t="s">
        <v>67</v>
      </c>
      <c r="J32" s="4" t="s">
        <v>67</v>
      </c>
      <c r="K32" s="4" t="s">
        <v>67</v>
      </c>
      <c r="L32" s="4" t="s">
        <v>67</v>
      </c>
      <c r="M32" s="4" t="s">
        <v>67</v>
      </c>
      <c r="N32" s="4" t="s">
        <v>67</v>
      </c>
      <c r="O32" s="4" t="s">
        <v>67</v>
      </c>
      <c r="P32" s="4" t="s">
        <v>67</v>
      </c>
      <c r="Q32" s="4" t="s">
        <v>67</v>
      </c>
      <c r="R32" s="4" t="s">
        <v>67</v>
      </c>
      <c r="S32" s="4" t="s">
        <v>67</v>
      </c>
      <c r="T32" s="4" t="s">
        <v>67</v>
      </c>
      <c r="U32" s="4" t="s">
        <v>67</v>
      </c>
      <c r="V32" s="4" t="s">
        <v>67</v>
      </c>
      <c r="W32" s="4" t="s">
        <v>93</v>
      </c>
      <c r="X32" s="4" t="s">
        <v>67</v>
      </c>
      <c r="Y32" s="4" t="s">
        <v>67</v>
      </c>
      <c r="Z32" s="4" t="s">
        <v>67</v>
      </c>
      <c r="AA32" s="4" t="s">
        <v>67</v>
      </c>
      <c r="AB32" s="4" t="s">
        <v>67</v>
      </c>
      <c r="AC32" s="4" t="s">
        <v>67</v>
      </c>
      <c r="AD32" s="4" t="s">
        <v>67</v>
      </c>
      <c r="AE32" s="4" t="s">
        <v>67</v>
      </c>
      <c r="AF32" s="4" t="s">
        <v>67</v>
      </c>
      <c r="AG32" s="4" t="s">
        <v>67</v>
      </c>
    </row>
    <row r="33" spans="1:33" ht="16" hidden="1" x14ac:dyDescent="0.2">
      <c r="A33" s="8" t="s">
        <v>150</v>
      </c>
      <c r="B33" s="4" t="s">
        <v>67</v>
      </c>
      <c r="C33" s="4" t="s">
        <v>67</v>
      </c>
      <c r="D33" s="4" t="s">
        <v>67</v>
      </c>
      <c r="E33" s="4" t="s">
        <v>67</v>
      </c>
      <c r="F33" s="4" t="s">
        <v>67</v>
      </c>
      <c r="G33" s="4" t="s">
        <v>67</v>
      </c>
      <c r="H33" s="4" t="s">
        <v>67</v>
      </c>
      <c r="I33" s="4" t="s">
        <v>67</v>
      </c>
      <c r="J33" s="4" t="s">
        <v>67</v>
      </c>
      <c r="K33" s="4" t="s">
        <v>67</v>
      </c>
      <c r="L33" s="4" t="s">
        <v>67</v>
      </c>
      <c r="M33" s="4" t="s">
        <v>67</v>
      </c>
      <c r="N33" s="4" t="s">
        <v>67</v>
      </c>
      <c r="O33" s="4" t="s">
        <v>67</v>
      </c>
      <c r="P33" s="4" t="s">
        <v>67</v>
      </c>
      <c r="Q33" s="4" t="s">
        <v>67</v>
      </c>
      <c r="R33" s="4" t="s">
        <v>67</v>
      </c>
      <c r="S33" s="4" t="s">
        <v>67</v>
      </c>
      <c r="T33" s="4" t="s">
        <v>68</v>
      </c>
      <c r="U33" s="4" t="s">
        <v>67</v>
      </c>
      <c r="V33" s="4" t="s">
        <v>67</v>
      </c>
      <c r="W33" s="4" t="s">
        <v>67</v>
      </c>
      <c r="X33" s="4" t="s">
        <v>67</v>
      </c>
      <c r="Y33" s="4" t="s">
        <v>67</v>
      </c>
      <c r="Z33" s="4" t="s">
        <v>67</v>
      </c>
      <c r="AA33" s="4" t="s">
        <v>67</v>
      </c>
      <c r="AB33" s="4" t="s">
        <v>67</v>
      </c>
      <c r="AC33" s="4" t="s">
        <v>67</v>
      </c>
      <c r="AD33" s="4" t="s">
        <v>67</v>
      </c>
      <c r="AE33" s="4" t="s">
        <v>67</v>
      </c>
      <c r="AF33" s="4" t="s">
        <v>106</v>
      </c>
      <c r="AG33" s="4" t="s">
        <v>67</v>
      </c>
    </row>
    <row r="34" spans="1:33" ht="16" hidden="1" x14ac:dyDescent="0.2">
      <c r="A34" s="8" t="s">
        <v>151</v>
      </c>
      <c r="B34" s="4" t="s">
        <v>67</v>
      </c>
      <c r="C34" s="4" t="s">
        <v>67</v>
      </c>
      <c r="D34" s="4" t="s">
        <v>67</v>
      </c>
      <c r="E34" s="4" t="s">
        <v>67</v>
      </c>
      <c r="F34" s="4" t="s">
        <v>67</v>
      </c>
      <c r="G34" s="4" t="s">
        <v>67</v>
      </c>
      <c r="H34" s="4" t="s">
        <v>67</v>
      </c>
      <c r="I34" s="4" t="s">
        <v>67</v>
      </c>
      <c r="J34" s="4" t="s">
        <v>67</v>
      </c>
      <c r="K34" s="4" t="s">
        <v>67</v>
      </c>
      <c r="L34" s="4" t="s">
        <v>67</v>
      </c>
      <c r="M34" s="4" t="s">
        <v>67</v>
      </c>
      <c r="N34" s="4" t="s">
        <v>67</v>
      </c>
      <c r="O34" s="4" t="s">
        <v>67</v>
      </c>
      <c r="P34" s="4" t="s">
        <v>67</v>
      </c>
      <c r="Q34" s="4" t="s">
        <v>67</v>
      </c>
      <c r="R34" s="4" t="s">
        <v>67</v>
      </c>
      <c r="S34" s="4" t="s">
        <v>146</v>
      </c>
      <c r="T34" s="4" t="s">
        <v>67</v>
      </c>
      <c r="U34" s="4" t="s">
        <v>67</v>
      </c>
      <c r="V34" s="4" t="s">
        <v>67</v>
      </c>
      <c r="W34" s="4" t="s">
        <v>67</v>
      </c>
      <c r="X34" s="4" t="s">
        <v>67</v>
      </c>
      <c r="Y34" s="4" t="s">
        <v>67</v>
      </c>
      <c r="Z34" s="4" t="s">
        <v>67</v>
      </c>
      <c r="AA34" s="4" t="s">
        <v>67</v>
      </c>
      <c r="AB34" s="4" t="s">
        <v>67</v>
      </c>
      <c r="AC34" s="4" t="s">
        <v>67</v>
      </c>
      <c r="AD34" s="4" t="s">
        <v>67</v>
      </c>
      <c r="AE34" s="4" t="s">
        <v>67</v>
      </c>
      <c r="AF34" s="4" t="s">
        <v>67</v>
      </c>
      <c r="AG34" s="4" t="s">
        <v>67</v>
      </c>
    </row>
    <row r="35" spans="1:33" ht="16" hidden="1" x14ac:dyDescent="0.2">
      <c r="A35" s="8" t="s">
        <v>154</v>
      </c>
      <c r="B35" s="4" t="s">
        <v>67</v>
      </c>
      <c r="C35" s="4" t="s">
        <v>67</v>
      </c>
      <c r="D35" s="4" t="s">
        <v>67</v>
      </c>
      <c r="E35" s="4" t="s">
        <v>67</v>
      </c>
      <c r="F35" s="4" t="s">
        <v>67</v>
      </c>
      <c r="G35" s="4" t="s">
        <v>67</v>
      </c>
      <c r="H35" s="4" t="s">
        <v>67</v>
      </c>
      <c r="I35" s="4" t="s">
        <v>67</v>
      </c>
      <c r="J35" s="4" t="s">
        <v>67</v>
      </c>
      <c r="K35" s="4" t="s">
        <v>67</v>
      </c>
      <c r="L35" s="4" t="s">
        <v>67</v>
      </c>
      <c r="M35" s="4" t="s">
        <v>67</v>
      </c>
      <c r="N35" s="4" t="s">
        <v>67</v>
      </c>
      <c r="O35" s="4" t="s">
        <v>67</v>
      </c>
      <c r="P35" s="4" t="s">
        <v>67</v>
      </c>
      <c r="Q35" s="4" t="s">
        <v>67</v>
      </c>
      <c r="R35" s="4" t="s">
        <v>67</v>
      </c>
      <c r="S35" s="4" t="s">
        <v>67</v>
      </c>
      <c r="T35" s="4" t="s">
        <v>67</v>
      </c>
      <c r="U35" s="4" t="s">
        <v>67</v>
      </c>
      <c r="V35" s="4" t="s">
        <v>67</v>
      </c>
      <c r="W35" s="4" t="s">
        <v>67</v>
      </c>
      <c r="X35" s="4" t="s">
        <v>67</v>
      </c>
      <c r="Y35" s="4" t="s">
        <v>67</v>
      </c>
      <c r="Z35" s="4" t="s">
        <v>67</v>
      </c>
      <c r="AA35" s="4" t="s">
        <v>67</v>
      </c>
      <c r="AB35" s="4" t="s">
        <v>67</v>
      </c>
      <c r="AC35" s="4" t="s">
        <v>67</v>
      </c>
      <c r="AD35" s="4" t="s">
        <v>67</v>
      </c>
      <c r="AE35" s="4" t="s">
        <v>67</v>
      </c>
      <c r="AF35" s="4" t="s">
        <v>67</v>
      </c>
      <c r="AG35" s="4" t="s">
        <v>67</v>
      </c>
    </row>
    <row r="36" spans="1:33" ht="32" hidden="1" x14ac:dyDescent="0.2">
      <c r="A36" s="8" t="s">
        <v>155</v>
      </c>
      <c r="B36" s="4" t="s">
        <v>67</v>
      </c>
      <c r="C36" s="4" t="s">
        <v>67</v>
      </c>
      <c r="D36" s="4" t="s">
        <v>67</v>
      </c>
      <c r="E36" s="4" t="s">
        <v>67</v>
      </c>
      <c r="F36" s="4" t="s">
        <v>67</v>
      </c>
      <c r="G36" s="4" t="s">
        <v>67</v>
      </c>
      <c r="H36" s="4" t="s">
        <v>67</v>
      </c>
      <c r="I36" s="4" t="s">
        <v>67</v>
      </c>
      <c r="J36" s="4" t="s">
        <v>67</v>
      </c>
      <c r="K36" s="4" t="s">
        <v>67</v>
      </c>
      <c r="L36" s="4" t="s">
        <v>67</v>
      </c>
      <c r="M36" s="4" t="s">
        <v>67</v>
      </c>
      <c r="N36" s="4" t="s">
        <v>67</v>
      </c>
      <c r="O36" s="4" t="s">
        <v>67</v>
      </c>
      <c r="P36" s="4" t="s">
        <v>221</v>
      </c>
      <c r="Q36" s="4" t="s">
        <v>67</v>
      </c>
      <c r="R36" s="4" t="s">
        <v>67</v>
      </c>
      <c r="S36" s="4" t="s">
        <v>67</v>
      </c>
      <c r="T36" s="4" t="s">
        <v>67</v>
      </c>
      <c r="U36" s="4" t="s">
        <v>67</v>
      </c>
      <c r="V36" s="4" t="s">
        <v>67</v>
      </c>
      <c r="W36" s="4" t="s">
        <v>74</v>
      </c>
      <c r="X36" s="4" t="s">
        <v>67</v>
      </c>
      <c r="Y36" s="4" t="s">
        <v>67</v>
      </c>
      <c r="Z36" s="4" t="s">
        <v>67</v>
      </c>
      <c r="AA36" s="4" t="s">
        <v>67</v>
      </c>
      <c r="AB36" s="4" t="s">
        <v>67</v>
      </c>
      <c r="AC36" s="4" t="s">
        <v>67</v>
      </c>
      <c r="AD36" s="4" t="s">
        <v>67</v>
      </c>
      <c r="AE36" s="4" t="s">
        <v>67</v>
      </c>
      <c r="AF36" s="4" t="s">
        <v>67</v>
      </c>
      <c r="AG36" s="4" t="s">
        <v>67</v>
      </c>
    </row>
    <row r="37" spans="1:33" ht="16" hidden="1" x14ac:dyDescent="0.2">
      <c r="A37" s="8" t="s">
        <v>158</v>
      </c>
      <c r="B37" s="4" t="s">
        <v>67</v>
      </c>
      <c r="C37" s="4" t="s">
        <v>146</v>
      </c>
      <c r="D37" s="4" t="s">
        <v>67</v>
      </c>
      <c r="E37" s="4" t="s">
        <v>67</v>
      </c>
      <c r="F37" s="4" t="s">
        <v>67</v>
      </c>
      <c r="G37" s="4" t="s">
        <v>67</v>
      </c>
      <c r="H37" s="4" t="s">
        <v>67</v>
      </c>
      <c r="I37" s="4" t="s">
        <v>67</v>
      </c>
      <c r="J37" s="4" t="s">
        <v>119</v>
      </c>
      <c r="K37" s="4" t="s">
        <v>78</v>
      </c>
      <c r="L37" s="4" t="s">
        <v>67</v>
      </c>
      <c r="M37" s="4" t="s">
        <v>67</v>
      </c>
      <c r="N37" s="4" t="s">
        <v>67</v>
      </c>
      <c r="O37" s="4" t="s">
        <v>67</v>
      </c>
      <c r="P37" s="4" t="s">
        <v>67</v>
      </c>
      <c r="Q37" s="4" t="s">
        <v>67</v>
      </c>
      <c r="R37" s="4" t="s">
        <v>67</v>
      </c>
      <c r="S37" s="4" t="s">
        <v>67</v>
      </c>
      <c r="T37" s="4" t="s">
        <v>67</v>
      </c>
      <c r="U37" s="4" t="s">
        <v>67</v>
      </c>
      <c r="V37" s="4" t="s">
        <v>67</v>
      </c>
      <c r="W37" s="4" t="s">
        <v>67</v>
      </c>
      <c r="X37" s="4" t="s">
        <v>67</v>
      </c>
      <c r="Y37" s="4" t="s">
        <v>146</v>
      </c>
      <c r="Z37" s="4" t="s">
        <v>67</v>
      </c>
      <c r="AA37" s="4" t="s">
        <v>67</v>
      </c>
      <c r="AB37" s="4" t="s">
        <v>67</v>
      </c>
      <c r="AC37" s="4" t="s">
        <v>67</v>
      </c>
      <c r="AD37" s="4" t="s">
        <v>67</v>
      </c>
      <c r="AE37" s="4" t="s">
        <v>163</v>
      </c>
      <c r="AF37" s="4" t="s">
        <v>75</v>
      </c>
      <c r="AG37" s="4" t="s">
        <v>67</v>
      </c>
    </row>
    <row r="38" spans="1:33" ht="16" hidden="1" x14ac:dyDescent="0.2">
      <c r="A38" s="8" t="s">
        <v>161</v>
      </c>
      <c r="B38" s="4" t="s">
        <v>67</v>
      </c>
      <c r="C38" s="4" t="s">
        <v>67</v>
      </c>
      <c r="D38" s="4" t="s">
        <v>67</v>
      </c>
      <c r="E38" s="4" t="s">
        <v>67</v>
      </c>
      <c r="F38" s="4" t="s">
        <v>67</v>
      </c>
      <c r="G38" s="4" t="s">
        <v>67</v>
      </c>
      <c r="H38" s="4" t="s">
        <v>67</v>
      </c>
      <c r="I38" s="4" t="s">
        <v>67</v>
      </c>
      <c r="J38" s="4" t="s">
        <v>67</v>
      </c>
      <c r="K38" s="4" t="s">
        <v>67</v>
      </c>
      <c r="L38" s="4" t="s">
        <v>67</v>
      </c>
      <c r="M38" s="4" t="s">
        <v>67</v>
      </c>
      <c r="N38" s="4" t="s">
        <v>67</v>
      </c>
      <c r="O38" s="4" t="s">
        <v>67</v>
      </c>
      <c r="P38" s="4" t="s">
        <v>67</v>
      </c>
      <c r="Q38" s="4" t="s">
        <v>67</v>
      </c>
      <c r="R38" s="4" t="s">
        <v>67</v>
      </c>
      <c r="S38" s="4" t="s">
        <v>67</v>
      </c>
      <c r="T38" s="4" t="s">
        <v>67</v>
      </c>
      <c r="U38" s="4" t="s">
        <v>67</v>
      </c>
      <c r="V38" s="4" t="s">
        <v>67</v>
      </c>
      <c r="W38" s="4" t="s">
        <v>67</v>
      </c>
      <c r="X38" s="4" t="s">
        <v>67</v>
      </c>
      <c r="Y38" s="4" t="s">
        <v>67</v>
      </c>
      <c r="Z38" s="4" t="s">
        <v>67</v>
      </c>
      <c r="AA38" s="4" t="s">
        <v>67</v>
      </c>
      <c r="AB38" s="4" t="s">
        <v>67</v>
      </c>
      <c r="AC38" s="4" t="s">
        <v>67</v>
      </c>
      <c r="AD38" s="4" t="s">
        <v>67</v>
      </c>
      <c r="AE38" s="4" t="s">
        <v>67</v>
      </c>
      <c r="AF38" s="4" t="s">
        <v>67</v>
      </c>
      <c r="AG38" s="4" t="s">
        <v>67</v>
      </c>
    </row>
    <row r="39" spans="1:33" ht="16" hidden="1" x14ac:dyDescent="0.2">
      <c r="A39" s="8" t="s">
        <v>162</v>
      </c>
      <c r="B39" s="4" t="s">
        <v>67</v>
      </c>
      <c r="C39" s="4" t="s">
        <v>67</v>
      </c>
      <c r="D39" s="4" t="s">
        <v>67</v>
      </c>
      <c r="E39" s="4" t="s">
        <v>67</v>
      </c>
      <c r="F39" s="4" t="s">
        <v>67</v>
      </c>
      <c r="G39" s="4" t="s">
        <v>67</v>
      </c>
      <c r="H39" s="4" t="s">
        <v>67</v>
      </c>
      <c r="I39" s="4" t="s">
        <v>67</v>
      </c>
      <c r="J39" s="4" t="s">
        <v>67</v>
      </c>
      <c r="K39" s="4" t="s">
        <v>67</v>
      </c>
      <c r="L39" s="4" t="s">
        <v>67</v>
      </c>
      <c r="M39" s="4" t="s">
        <v>67</v>
      </c>
      <c r="N39" s="4" t="s">
        <v>67</v>
      </c>
      <c r="O39" s="4" t="s">
        <v>67</v>
      </c>
      <c r="P39" s="4" t="s">
        <v>67</v>
      </c>
      <c r="Q39" s="4" t="s">
        <v>67</v>
      </c>
      <c r="R39" s="4" t="s">
        <v>67</v>
      </c>
      <c r="S39" s="4" t="s">
        <v>67</v>
      </c>
      <c r="T39" s="4" t="s">
        <v>67</v>
      </c>
      <c r="U39" s="4" t="s">
        <v>67</v>
      </c>
      <c r="V39" s="4" t="s">
        <v>67</v>
      </c>
      <c r="W39" s="4" t="s">
        <v>67</v>
      </c>
      <c r="X39" s="4" t="s">
        <v>67</v>
      </c>
      <c r="Y39" s="4" t="s">
        <v>67</v>
      </c>
      <c r="Z39" s="4" t="s">
        <v>67</v>
      </c>
      <c r="AA39" s="4" t="s">
        <v>67</v>
      </c>
      <c r="AB39" s="4" t="s">
        <v>67</v>
      </c>
      <c r="AC39" s="4" t="s">
        <v>67</v>
      </c>
      <c r="AD39" s="4" t="s">
        <v>67</v>
      </c>
      <c r="AE39" s="4" t="s">
        <v>67</v>
      </c>
      <c r="AF39" s="4" t="s">
        <v>163</v>
      </c>
      <c r="AG39" s="4" t="s">
        <v>67</v>
      </c>
    </row>
    <row r="40" spans="1:33" ht="16" hidden="1" x14ac:dyDescent="0.2">
      <c r="A40" s="8" t="s">
        <v>165</v>
      </c>
      <c r="B40" s="4" t="s">
        <v>67</v>
      </c>
      <c r="C40" s="4" t="s">
        <v>67</v>
      </c>
      <c r="D40" s="4" t="s">
        <v>67</v>
      </c>
      <c r="E40" s="4" t="s">
        <v>67</v>
      </c>
      <c r="F40" s="4" t="s">
        <v>67</v>
      </c>
      <c r="G40" s="4" t="s">
        <v>67</v>
      </c>
      <c r="H40" s="4" t="s">
        <v>67</v>
      </c>
      <c r="I40" s="4" t="s">
        <v>67</v>
      </c>
      <c r="J40" s="4" t="s">
        <v>67</v>
      </c>
      <c r="K40" s="4" t="s">
        <v>67</v>
      </c>
      <c r="L40" s="4" t="s">
        <v>67</v>
      </c>
      <c r="M40" s="4" t="s">
        <v>67</v>
      </c>
      <c r="N40" s="4" t="s">
        <v>67</v>
      </c>
      <c r="O40" s="4" t="s">
        <v>67</v>
      </c>
      <c r="P40" s="4" t="s">
        <v>67</v>
      </c>
      <c r="Q40" s="4" t="s">
        <v>67</v>
      </c>
      <c r="R40" s="4" t="s">
        <v>67</v>
      </c>
      <c r="S40" s="4" t="s">
        <v>67</v>
      </c>
      <c r="T40" s="4" t="s">
        <v>67</v>
      </c>
      <c r="U40" s="4" t="s">
        <v>67</v>
      </c>
      <c r="V40" s="4" t="s">
        <v>67</v>
      </c>
      <c r="W40" s="4" t="s">
        <v>166</v>
      </c>
      <c r="X40" s="4" t="s">
        <v>67</v>
      </c>
      <c r="Y40" s="4" t="s">
        <v>67</v>
      </c>
      <c r="Z40" s="4" t="s">
        <v>67</v>
      </c>
      <c r="AA40" s="4" t="s">
        <v>67</v>
      </c>
      <c r="AB40" s="4" t="s">
        <v>67</v>
      </c>
      <c r="AC40" s="4" t="s">
        <v>67</v>
      </c>
      <c r="AD40" s="4" t="s">
        <v>67</v>
      </c>
      <c r="AE40" s="4" t="s">
        <v>67</v>
      </c>
      <c r="AF40" s="4" t="s">
        <v>67</v>
      </c>
      <c r="AG40" s="4" t="s">
        <v>67</v>
      </c>
    </row>
    <row r="41" spans="1:33" ht="16" hidden="1" x14ac:dyDescent="0.2">
      <c r="A41" s="8" t="s">
        <v>168</v>
      </c>
      <c r="B41" s="4" t="s">
        <v>67</v>
      </c>
      <c r="C41" s="4" t="s">
        <v>67</v>
      </c>
      <c r="D41" s="4" t="s">
        <v>67</v>
      </c>
      <c r="E41" s="4" t="s">
        <v>67</v>
      </c>
      <c r="F41" s="4" t="s">
        <v>67</v>
      </c>
      <c r="G41" s="4" t="s">
        <v>67</v>
      </c>
      <c r="H41" s="4" t="s">
        <v>67</v>
      </c>
      <c r="I41" s="4" t="s">
        <v>67</v>
      </c>
      <c r="J41" s="4" t="s">
        <v>67</v>
      </c>
      <c r="K41" s="4" t="s">
        <v>67</v>
      </c>
      <c r="L41" s="4" t="s">
        <v>67</v>
      </c>
      <c r="M41" s="4" t="s">
        <v>67</v>
      </c>
      <c r="N41" s="4" t="s">
        <v>67</v>
      </c>
      <c r="O41" s="4" t="s">
        <v>67</v>
      </c>
      <c r="P41" s="4" t="s">
        <v>67</v>
      </c>
      <c r="Q41" s="4" t="s">
        <v>67</v>
      </c>
      <c r="R41" s="4" t="s">
        <v>67</v>
      </c>
      <c r="S41" s="4" t="s">
        <v>67</v>
      </c>
      <c r="T41" s="4" t="s">
        <v>67</v>
      </c>
      <c r="U41" s="4" t="s">
        <v>67</v>
      </c>
      <c r="V41" s="4" t="s">
        <v>67</v>
      </c>
      <c r="W41" s="4" t="s">
        <v>67</v>
      </c>
      <c r="X41" s="4" t="s">
        <v>67</v>
      </c>
      <c r="Y41" s="4" t="s">
        <v>67</v>
      </c>
      <c r="Z41" s="4" t="s">
        <v>67</v>
      </c>
      <c r="AA41" s="4" t="s">
        <v>67</v>
      </c>
      <c r="AB41" s="4" t="s">
        <v>67</v>
      </c>
      <c r="AC41" s="4" t="s">
        <v>67</v>
      </c>
      <c r="AD41" s="4" t="s">
        <v>67</v>
      </c>
      <c r="AE41" s="4" t="s">
        <v>67</v>
      </c>
      <c r="AF41" s="4" t="s">
        <v>67</v>
      </c>
      <c r="AG41" s="4" t="s">
        <v>67</v>
      </c>
    </row>
    <row r="42" spans="1:33" ht="16" hidden="1" x14ac:dyDescent="0.2">
      <c r="A42" s="8" t="s">
        <v>169</v>
      </c>
      <c r="B42" s="4" t="s">
        <v>128</v>
      </c>
      <c r="C42" s="4" t="s">
        <v>67</v>
      </c>
      <c r="D42" s="4" t="s">
        <v>119</v>
      </c>
      <c r="E42" s="4" t="s">
        <v>67</v>
      </c>
      <c r="F42" s="4" t="s">
        <v>67</v>
      </c>
      <c r="G42" s="4" t="s">
        <v>357</v>
      </c>
      <c r="H42" s="4" t="s">
        <v>67</v>
      </c>
      <c r="I42" s="4" t="s">
        <v>67</v>
      </c>
      <c r="J42" s="4" t="s">
        <v>229</v>
      </c>
      <c r="K42" s="4" t="s">
        <v>67</v>
      </c>
      <c r="L42" s="4" t="s">
        <v>67</v>
      </c>
      <c r="M42" s="4" t="s">
        <v>67</v>
      </c>
      <c r="N42" s="4" t="s">
        <v>67</v>
      </c>
      <c r="O42" s="4" t="s">
        <v>67</v>
      </c>
      <c r="P42" s="4" t="s">
        <v>67</v>
      </c>
      <c r="Q42" s="4" t="s">
        <v>67</v>
      </c>
      <c r="R42" s="4" t="s">
        <v>67</v>
      </c>
      <c r="S42" s="4" t="s">
        <v>271</v>
      </c>
      <c r="T42" s="4" t="s">
        <v>67</v>
      </c>
      <c r="U42" s="4" t="s">
        <v>67</v>
      </c>
      <c r="V42" s="4" t="s">
        <v>67</v>
      </c>
      <c r="W42" s="4" t="s">
        <v>357</v>
      </c>
      <c r="X42" s="4" t="s">
        <v>119</v>
      </c>
      <c r="Y42" s="4" t="s">
        <v>67</v>
      </c>
      <c r="Z42" s="4" t="s">
        <v>67</v>
      </c>
      <c r="AA42" s="4" t="s">
        <v>67</v>
      </c>
      <c r="AB42" s="4" t="s">
        <v>67</v>
      </c>
      <c r="AC42" s="4" t="s">
        <v>67</v>
      </c>
      <c r="AD42" s="4" t="s">
        <v>67</v>
      </c>
      <c r="AE42" s="4" t="s">
        <v>67</v>
      </c>
      <c r="AF42" s="4" t="s">
        <v>67</v>
      </c>
      <c r="AG42" s="4" t="s">
        <v>67</v>
      </c>
    </row>
    <row r="43" spans="1:33" ht="16" hidden="1" x14ac:dyDescent="0.2">
      <c r="A43" s="8" t="s">
        <v>173</v>
      </c>
      <c r="B43" s="4" t="s">
        <v>67</v>
      </c>
      <c r="C43" s="4" t="s">
        <v>67</v>
      </c>
      <c r="D43" s="4" t="s">
        <v>67</v>
      </c>
      <c r="E43" s="4" t="s">
        <v>67</v>
      </c>
      <c r="F43" s="4" t="s">
        <v>67</v>
      </c>
      <c r="G43" s="4" t="s">
        <v>67</v>
      </c>
      <c r="H43" s="4" t="s">
        <v>67</v>
      </c>
      <c r="I43" s="4" t="s">
        <v>67</v>
      </c>
      <c r="J43" s="4" t="s">
        <v>67</v>
      </c>
      <c r="K43" s="4" t="s">
        <v>67</v>
      </c>
      <c r="L43" s="4" t="s">
        <v>67</v>
      </c>
      <c r="M43" s="4" t="s">
        <v>67</v>
      </c>
      <c r="N43" s="4" t="s">
        <v>357</v>
      </c>
      <c r="O43" s="4" t="s">
        <v>67</v>
      </c>
      <c r="P43" s="4" t="s">
        <v>67</v>
      </c>
      <c r="Q43" s="4" t="s">
        <v>67</v>
      </c>
      <c r="R43" s="4" t="s">
        <v>67</v>
      </c>
      <c r="S43" s="4" t="s">
        <v>67</v>
      </c>
      <c r="T43" s="4" t="s">
        <v>67</v>
      </c>
      <c r="U43" s="4" t="s">
        <v>67</v>
      </c>
      <c r="V43" s="4" t="s">
        <v>67</v>
      </c>
      <c r="W43" s="4" t="s">
        <v>458</v>
      </c>
      <c r="X43" s="4" t="s">
        <v>67</v>
      </c>
      <c r="Y43" s="4" t="s">
        <v>67</v>
      </c>
      <c r="Z43" s="4" t="s">
        <v>67</v>
      </c>
      <c r="AA43" s="4" t="s">
        <v>67</v>
      </c>
      <c r="AB43" s="4" t="s">
        <v>67</v>
      </c>
      <c r="AC43" s="4" t="s">
        <v>67</v>
      </c>
      <c r="AD43" s="4" t="s">
        <v>67</v>
      </c>
      <c r="AE43" s="4" t="s">
        <v>67</v>
      </c>
      <c r="AF43" s="4" t="s">
        <v>153</v>
      </c>
      <c r="AG43" s="4" t="s">
        <v>67</v>
      </c>
    </row>
    <row r="44" spans="1:33" ht="16" hidden="1" x14ac:dyDescent="0.2">
      <c r="A44" s="8" t="s">
        <v>175</v>
      </c>
      <c r="B44" s="4" t="s">
        <v>67</v>
      </c>
      <c r="C44" s="4" t="s">
        <v>67</v>
      </c>
      <c r="D44" s="4" t="s">
        <v>166</v>
      </c>
      <c r="E44" s="4" t="s">
        <v>67</v>
      </c>
      <c r="F44" s="4" t="s">
        <v>67</v>
      </c>
      <c r="G44" s="4" t="s">
        <v>67</v>
      </c>
      <c r="H44" s="4" t="s">
        <v>67</v>
      </c>
      <c r="I44" s="4" t="s">
        <v>67</v>
      </c>
      <c r="J44" s="4" t="s">
        <v>119</v>
      </c>
      <c r="K44" s="4" t="s">
        <v>67</v>
      </c>
      <c r="L44" s="4" t="s">
        <v>164</v>
      </c>
      <c r="M44" s="4" t="s">
        <v>67</v>
      </c>
      <c r="N44" s="4" t="s">
        <v>67</v>
      </c>
      <c r="O44" s="4" t="s">
        <v>67</v>
      </c>
      <c r="P44" s="4" t="s">
        <v>67</v>
      </c>
      <c r="Q44" s="4" t="s">
        <v>67</v>
      </c>
      <c r="R44" s="4" t="s">
        <v>67</v>
      </c>
      <c r="S44" s="4" t="s">
        <v>78</v>
      </c>
      <c r="T44" s="4" t="s">
        <v>104</v>
      </c>
      <c r="U44" s="4" t="s">
        <v>67</v>
      </c>
      <c r="V44" s="4" t="s">
        <v>146</v>
      </c>
      <c r="W44" s="4" t="s">
        <v>448</v>
      </c>
      <c r="X44" s="4" t="s">
        <v>67</v>
      </c>
      <c r="Y44" s="4" t="s">
        <v>67</v>
      </c>
      <c r="Z44" s="4" t="s">
        <v>67</v>
      </c>
      <c r="AA44" s="4" t="s">
        <v>67</v>
      </c>
      <c r="AB44" s="4" t="s">
        <v>67</v>
      </c>
      <c r="AC44" s="4" t="s">
        <v>67</v>
      </c>
      <c r="AD44" s="4" t="s">
        <v>67</v>
      </c>
      <c r="AE44" s="4" t="s">
        <v>67</v>
      </c>
      <c r="AF44" s="4" t="s">
        <v>146</v>
      </c>
      <c r="AG44" s="4" t="s">
        <v>67</v>
      </c>
    </row>
    <row r="45" spans="1:33" ht="16" hidden="1" x14ac:dyDescent="0.2">
      <c r="A45" s="8" t="s">
        <v>178</v>
      </c>
      <c r="B45" s="4" t="s">
        <v>67</v>
      </c>
      <c r="C45" s="4" t="s">
        <v>67</v>
      </c>
      <c r="D45" s="4" t="s">
        <v>67</v>
      </c>
      <c r="E45" s="4" t="s">
        <v>67</v>
      </c>
      <c r="F45" s="4" t="s">
        <v>67</v>
      </c>
      <c r="G45" s="4" t="s">
        <v>67</v>
      </c>
      <c r="H45" s="4" t="s">
        <v>67</v>
      </c>
      <c r="I45" s="4" t="s">
        <v>67</v>
      </c>
      <c r="J45" s="4" t="s">
        <v>67</v>
      </c>
      <c r="K45" s="4" t="s">
        <v>67</v>
      </c>
      <c r="L45" s="4" t="s">
        <v>67</v>
      </c>
      <c r="M45" s="4" t="s">
        <v>67</v>
      </c>
      <c r="N45" s="4" t="s">
        <v>67</v>
      </c>
      <c r="O45" s="4" t="s">
        <v>67</v>
      </c>
      <c r="P45" s="4" t="s">
        <v>67</v>
      </c>
      <c r="Q45" s="4" t="s">
        <v>67</v>
      </c>
      <c r="R45" s="4" t="s">
        <v>67</v>
      </c>
      <c r="S45" s="4" t="s">
        <v>67</v>
      </c>
      <c r="T45" s="4" t="s">
        <v>67</v>
      </c>
      <c r="U45" s="4" t="s">
        <v>67</v>
      </c>
      <c r="V45" s="4" t="s">
        <v>67</v>
      </c>
      <c r="W45" s="4" t="s">
        <v>454</v>
      </c>
      <c r="X45" s="4" t="s">
        <v>67</v>
      </c>
      <c r="Y45" s="4" t="s">
        <v>67</v>
      </c>
      <c r="Z45" s="4" t="s">
        <v>67</v>
      </c>
      <c r="AA45" s="4" t="s">
        <v>67</v>
      </c>
      <c r="AB45" s="4" t="s">
        <v>458</v>
      </c>
      <c r="AC45" s="4" t="s">
        <v>67</v>
      </c>
      <c r="AD45" s="4" t="s">
        <v>270</v>
      </c>
      <c r="AE45" s="4" t="s">
        <v>67</v>
      </c>
      <c r="AF45" s="4" t="s">
        <v>67</v>
      </c>
      <c r="AG45" s="4" t="s">
        <v>67</v>
      </c>
    </row>
    <row r="46" spans="1:33" ht="16" hidden="1" x14ac:dyDescent="0.2">
      <c r="A46" s="8" t="s">
        <v>180</v>
      </c>
      <c r="B46" s="4" t="s">
        <v>67</v>
      </c>
      <c r="C46" s="4" t="s">
        <v>67</v>
      </c>
      <c r="D46" s="4" t="s">
        <v>119</v>
      </c>
      <c r="E46" s="4" t="s">
        <v>67</v>
      </c>
      <c r="F46" s="4" t="s">
        <v>67</v>
      </c>
      <c r="G46" s="4" t="s">
        <v>67</v>
      </c>
      <c r="H46" s="4" t="s">
        <v>270</v>
      </c>
      <c r="I46" s="4" t="s">
        <v>67</v>
      </c>
      <c r="J46" s="4" t="s">
        <v>67</v>
      </c>
      <c r="K46" s="4" t="s">
        <v>67</v>
      </c>
      <c r="L46" s="4" t="s">
        <v>67</v>
      </c>
      <c r="M46" s="4" t="s">
        <v>67</v>
      </c>
      <c r="N46" s="4" t="s">
        <v>67</v>
      </c>
      <c r="O46" s="4" t="s">
        <v>466</v>
      </c>
      <c r="P46" s="4" t="s">
        <v>67</v>
      </c>
      <c r="Q46" s="4" t="s">
        <v>67</v>
      </c>
      <c r="R46" s="4" t="s">
        <v>67</v>
      </c>
      <c r="S46" s="4" t="s">
        <v>67</v>
      </c>
      <c r="T46" s="4" t="s">
        <v>67</v>
      </c>
      <c r="U46" s="4" t="s">
        <v>67</v>
      </c>
      <c r="V46" s="4" t="s">
        <v>67</v>
      </c>
      <c r="W46" s="4" t="s">
        <v>117</v>
      </c>
      <c r="X46" s="4" t="s">
        <v>75</v>
      </c>
      <c r="Y46" s="4" t="s">
        <v>67</v>
      </c>
      <c r="Z46" s="4" t="s">
        <v>67</v>
      </c>
      <c r="AA46" s="4" t="s">
        <v>67</v>
      </c>
      <c r="AB46" s="4" t="s">
        <v>67</v>
      </c>
      <c r="AC46" s="4" t="s">
        <v>67</v>
      </c>
      <c r="AD46" s="4" t="s">
        <v>67</v>
      </c>
      <c r="AE46" s="4" t="s">
        <v>67</v>
      </c>
      <c r="AF46" s="4" t="s">
        <v>271</v>
      </c>
      <c r="AG46" s="4" t="s">
        <v>67</v>
      </c>
    </row>
    <row r="47" spans="1:33" ht="16" hidden="1" x14ac:dyDescent="0.2">
      <c r="A47" s="8" t="s">
        <v>183</v>
      </c>
      <c r="B47" s="4" t="s">
        <v>67</v>
      </c>
      <c r="C47" s="4" t="s">
        <v>67</v>
      </c>
      <c r="D47" s="4" t="s">
        <v>68</v>
      </c>
      <c r="E47" s="4" t="s">
        <v>67</v>
      </c>
      <c r="F47" s="4" t="s">
        <v>67</v>
      </c>
      <c r="G47" s="4" t="s">
        <v>67</v>
      </c>
      <c r="H47" s="4" t="s">
        <v>67</v>
      </c>
      <c r="I47" s="4" t="s">
        <v>67</v>
      </c>
      <c r="J47" s="4" t="s">
        <v>67</v>
      </c>
      <c r="K47" s="4" t="s">
        <v>67</v>
      </c>
      <c r="L47" s="4" t="s">
        <v>67</v>
      </c>
      <c r="M47" s="4" t="s">
        <v>67</v>
      </c>
      <c r="N47" s="4" t="s">
        <v>67</v>
      </c>
      <c r="O47" s="4" t="s">
        <v>67</v>
      </c>
      <c r="P47" s="4" t="s">
        <v>67</v>
      </c>
      <c r="Q47" s="4" t="s">
        <v>67</v>
      </c>
      <c r="R47" s="4" t="s">
        <v>163</v>
      </c>
      <c r="S47" s="4" t="s">
        <v>67</v>
      </c>
      <c r="T47" s="4" t="s">
        <v>67</v>
      </c>
      <c r="U47" s="4" t="s">
        <v>67</v>
      </c>
      <c r="V47" s="4" t="s">
        <v>67</v>
      </c>
      <c r="W47" s="4" t="s">
        <v>390</v>
      </c>
      <c r="X47" s="4" t="s">
        <v>67</v>
      </c>
      <c r="Y47" s="4" t="s">
        <v>67</v>
      </c>
      <c r="Z47" s="4" t="s">
        <v>146</v>
      </c>
      <c r="AA47" s="4" t="s">
        <v>67</v>
      </c>
      <c r="AB47" s="4" t="s">
        <v>67</v>
      </c>
      <c r="AC47" s="4" t="s">
        <v>67</v>
      </c>
      <c r="AD47" s="4" t="s">
        <v>67</v>
      </c>
      <c r="AE47" s="4" t="s">
        <v>67</v>
      </c>
      <c r="AF47" s="4" t="s">
        <v>153</v>
      </c>
      <c r="AG47" s="4" t="s">
        <v>67</v>
      </c>
    </row>
    <row r="48" spans="1:33" ht="16" hidden="1" x14ac:dyDescent="0.2">
      <c r="A48" s="7" t="s">
        <v>185</v>
      </c>
      <c r="B48" s="4" t="s">
        <v>67</v>
      </c>
      <c r="C48" s="4" t="s">
        <v>67</v>
      </c>
      <c r="D48" s="4" t="s">
        <v>67</v>
      </c>
      <c r="E48" s="4" t="s">
        <v>67</v>
      </c>
      <c r="F48" s="4" t="s">
        <v>67</v>
      </c>
      <c r="G48" s="4" t="s">
        <v>67</v>
      </c>
      <c r="H48" s="4" t="s">
        <v>67</v>
      </c>
      <c r="I48" s="4" t="s">
        <v>67</v>
      </c>
      <c r="J48" s="4" t="s">
        <v>67</v>
      </c>
      <c r="K48" s="4" t="s">
        <v>67</v>
      </c>
      <c r="L48" s="4" t="s">
        <v>67</v>
      </c>
      <c r="M48" s="4" t="s">
        <v>67</v>
      </c>
      <c r="N48" s="4" t="s">
        <v>67</v>
      </c>
      <c r="O48" s="4" t="s">
        <v>67</v>
      </c>
      <c r="P48" s="4" t="s">
        <v>67</v>
      </c>
      <c r="Q48" s="4" t="s">
        <v>67</v>
      </c>
      <c r="R48" s="4" t="s">
        <v>67</v>
      </c>
      <c r="S48" s="4" t="s">
        <v>67</v>
      </c>
      <c r="T48" s="4" t="s">
        <v>67</v>
      </c>
      <c r="U48" s="4" t="s">
        <v>67</v>
      </c>
      <c r="V48" s="4" t="s">
        <v>67</v>
      </c>
      <c r="W48" s="4" t="s">
        <v>67</v>
      </c>
      <c r="X48" s="4" t="s">
        <v>67</v>
      </c>
      <c r="Y48" s="4" t="s">
        <v>67</v>
      </c>
      <c r="Z48" s="4" t="s">
        <v>67</v>
      </c>
      <c r="AA48" s="4" t="s">
        <v>67</v>
      </c>
      <c r="AB48" s="4" t="s">
        <v>67</v>
      </c>
      <c r="AC48" s="4" t="s">
        <v>67</v>
      </c>
      <c r="AD48" s="4" t="s">
        <v>67</v>
      </c>
      <c r="AE48" s="4" t="s">
        <v>67</v>
      </c>
      <c r="AF48" s="4" t="s">
        <v>67</v>
      </c>
      <c r="AG48" s="4" t="s">
        <v>67</v>
      </c>
    </row>
    <row r="49" spans="1:33" ht="16" hidden="1" x14ac:dyDescent="0.2">
      <c r="A49" s="6" t="s">
        <v>186</v>
      </c>
      <c r="B49" s="4" t="s">
        <v>338</v>
      </c>
      <c r="C49" s="4" t="s">
        <v>67</v>
      </c>
      <c r="D49" s="4" t="s">
        <v>67</v>
      </c>
      <c r="E49" s="4" t="s">
        <v>132</v>
      </c>
      <c r="F49" s="4" t="s">
        <v>67</v>
      </c>
      <c r="G49" s="4" t="s">
        <v>281</v>
      </c>
      <c r="H49" s="4" t="s">
        <v>67</v>
      </c>
      <c r="I49" s="4" t="s">
        <v>78</v>
      </c>
      <c r="J49" s="4" t="s">
        <v>306</v>
      </c>
      <c r="K49" s="4" t="s">
        <v>156</v>
      </c>
      <c r="L49" s="4" t="s">
        <v>67</v>
      </c>
      <c r="M49" s="4" t="s">
        <v>235</v>
      </c>
      <c r="N49" s="4" t="s">
        <v>251</v>
      </c>
      <c r="O49" s="4" t="s">
        <v>221</v>
      </c>
      <c r="P49" s="4" t="s">
        <v>67</v>
      </c>
      <c r="Q49" s="4" t="s">
        <v>67</v>
      </c>
      <c r="R49" s="4" t="s">
        <v>67</v>
      </c>
      <c r="S49" s="4" t="s">
        <v>275</v>
      </c>
      <c r="T49" s="4" t="s">
        <v>468</v>
      </c>
      <c r="U49" s="4" t="s">
        <v>67</v>
      </c>
      <c r="V49" s="4" t="s">
        <v>67</v>
      </c>
      <c r="W49" s="4" t="s">
        <v>191</v>
      </c>
      <c r="X49" s="4" t="s">
        <v>319</v>
      </c>
      <c r="Y49" s="4" t="s">
        <v>119</v>
      </c>
      <c r="Z49" s="4" t="s">
        <v>67</v>
      </c>
      <c r="AA49" s="4" t="s">
        <v>67</v>
      </c>
      <c r="AB49" s="4" t="s">
        <v>135</v>
      </c>
      <c r="AC49" s="4" t="s">
        <v>67</v>
      </c>
      <c r="AD49" s="4" t="s">
        <v>78</v>
      </c>
      <c r="AE49" s="4" t="s">
        <v>164</v>
      </c>
      <c r="AF49" s="4" t="s">
        <v>469</v>
      </c>
      <c r="AG49" s="4" t="s">
        <v>67</v>
      </c>
    </row>
    <row r="50" spans="1:33" ht="16" hidden="1" x14ac:dyDescent="0.2">
      <c r="A50" s="7" t="s">
        <v>190</v>
      </c>
      <c r="B50" s="4" t="s">
        <v>74</v>
      </c>
      <c r="C50" s="4" t="s">
        <v>67</v>
      </c>
      <c r="D50" s="4" t="s">
        <v>67</v>
      </c>
      <c r="E50" s="4" t="s">
        <v>357</v>
      </c>
      <c r="F50" s="4" t="s">
        <v>67</v>
      </c>
      <c r="G50" s="4" t="s">
        <v>281</v>
      </c>
      <c r="H50" s="4" t="s">
        <v>67</v>
      </c>
      <c r="I50" s="4" t="s">
        <v>78</v>
      </c>
      <c r="J50" s="4" t="s">
        <v>107</v>
      </c>
      <c r="K50" s="4" t="s">
        <v>164</v>
      </c>
      <c r="L50" s="4" t="s">
        <v>67</v>
      </c>
      <c r="M50" s="4" t="s">
        <v>67</v>
      </c>
      <c r="N50" s="4" t="s">
        <v>156</v>
      </c>
      <c r="O50" s="4" t="s">
        <v>67</v>
      </c>
      <c r="P50" s="4" t="s">
        <v>67</v>
      </c>
      <c r="Q50" s="4" t="s">
        <v>67</v>
      </c>
      <c r="R50" s="4" t="s">
        <v>67</v>
      </c>
      <c r="S50" s="4" t="s">
        <v>67</v>
      </c>
      <c r="T50" s="4" t="s">
        <v>382</v>
      </c>
      <c r="U50" s="4" t="s">
        <v>67</v>
      </c>
      <c r="V50" s="4" t="s">
        <v>67</v>
      </c>
      <c r="W50" s="4" t="s">
        <v>470</v>
      </c>
      <c r="X50" s="4" t="s">
        <v>74</v>
      </c>
      <c r="Y50" s="4" t="s">
        <v>119</v>
      </c>
      <c r="Z50" s="4" t="s">
        <v>67</v>
      </c>
      <c r="AA50" s="4" t="s">
        <v>67</v>
      </c>
      <c r="AB50" s="4" t="s">
        <v>67</v>
      </c>
      <c r="AC50" s="4" t="s">
        <v>67</v>
      </c>
      <c r="AD50" s="4" t="s">
        <v>78</v>
      </c>
      <c r="AE50" s="4" t="s">
        <v>74</v>
      </c>
      <c r="AF50" s="4" t="s">
        <v>455</v>
      </c>
      <c r="AG50" s="4" t="s">
        <v>67</v>
      </c>
    </row>
    <row r="51" spans="1:33" ht="16" hidden="1" x14ac:dyDescent="0.2">
      <c r="A51" s="8" t="s">
        <v>193</v>
      </c>
      <c r="B51" s="4" t="s">
        <v>74</v>
      </c>
      <c r="C51" s="4" t="s">
        <v>67</v>
      </c>
      <c r="D51" s="4" t="s">
        <v>67</v>
      </c>
      <c r="E51" s="4" t="s">
        <v>357</v>
      </c>
      <c r="F51" s="4" t="s">
        <v>67</v>
      </c>
      <c r="G51" s="4" t="s">
        <v>281</v>
      </c>
      <c r="H51" s="4" t="s">
        <v>67</v>
      </c>
      <c r="I51" s="4" t="s">
        <v>67</v>
      </c>
      <c r="J51" s="4" t="s">
        <v>107</v>
      </c>
      <c r="K51" s="4" t="s">
        <v>164</v>
      </c>
      <c r="L51" s="4" t="s">
        <v>67</v>
      </c>
      <c r="M51" s="4" t="s">
        <v>67</v>
      </c>
      <c r="N51" s="4" t="s">
        <v>67</v>
      </c>
      <c r="O51" s="4" t="s">
        <v>67</v>
      </c>
      <c r="P51" s="4" t="s">
        <v>67</v>
      </c>
      <c r="Q51" s="4" t="s">
        <v>67</v>
      </c>
      <c r="R51" s="4" t="s">
        <v>67</v>
      </c>
      <c r="S51" s="4" t="s">
        <v>67</v>
      </c>
      <c r="T51" s="4" t="s">
        <v>133</v>
      </c>
      <c r="U51" s="4" t="s">
        <v>67</v>
      </c>
      <c r="V51" s="4" t="s">
        <v>67</v>
      </c>
      <c r="W51" s="4" t="s">
        <v>120</v>
      </c>
      <c r="X51" s="4" t="s">
        <v>74</v>
      </c>
      <c r="Y51" s="4" t="s">
        <v>67</v>
      </c>
      <c r="Z51" s="4" t="s">
        <v>67</v>
      </c>
      <c r="AA51" s="4" t="s">
        <v>67</v>
      </c>
      <c r="AB51" s="4" t="s">
        <v>67</v>
      </c>
      <c r="AC51" s="4" t="s">
        <v>67</v>
      </c>
      <c r="AD51" s="4" t="s">
        <v>67</v>
      </c>
      <c r="AE51" s="4" t="s">
        <v>67</v>
      </c>
      <c r="AF51" s="4" t="s">
        <v>471</v>
      </c>
      <c r="AG51" s="4" t="s">
        <v>67</v>
      </c>
    </row>
    <row r="52" spans="1:33" ht="32" hidden="1" x14ac:dyDescent="0.2">
      <c r="A52" s="9" t="s">
        <v>197</v>
      </c>
      <c r="B52" s="4" t="s">
        <v>67</v>
      </c>
      <c r="C52" s="4" t="s">
        <v>67</v>
      </c>
      <c r="D52" s="4" t="s">
        <v>67</v>
      </c>
      <c r="E52" s="4" t="s">
        <v>67</v>
      </c>
      <c r="F52" s="4" t="s">
        <v>67</v>
      </c>
      <c r="G52" s="4" t="s">
        <v>281</v>
      </c>
      <c r="H52" s="4" t="s">
        <v>67</v>
      </c>
      <c r="I52" s="4" t="s">
        <v>67</v>
      </c>
      <c r="J52" s="4" t="s">
        <v>107</v>
      </c>
      <c r="K52" s="4" t="s">
        <v>164</v>
      </c>
      <c r="L52" s="4" t="s">
        <v>67</v>
      </c>
      <c r="M52" s="4" t="s">
        <v>67</v>
      </c>
      <c r="N52" s="4" t="s">
        <v>67</v>
      </c>
      <c r="O52" s="4" t="s">
        <v>67</v>
      </c>
      <c r="P52" s="4" t="s">
        <v>67</v>
      </c>
      <c r="Q52" s="4" t="s">
        <v>67</v>
      </c>
      <c r="R52" s="4" t="s">
        <v>67</v>
      </c>
      <c r="S52" s="4" t="s">
        <v>67</v>
      </c>
      <c r="T52" s="4" t="s">
        <v>133</v>
      </c>
      <c r="U52" s="4" t="s">
        <v>67</v>
      </c>
      <c r="V52" s="4" t="s">
        <v>67</v>
      </c>
      <c r="W52" s="4" t="s">
        <v>132</v>
      </c>
      <c r="X52" s="4" t="s">
        <v>74</v>
      </c>
      <c r="Y52" s="4" t="s">
        <v>67</v>
      </c>
      <c r="Z52" s="4" t="s">
        <v>67</v>
      </c>
      <c r="AA52" s="4" t="s">
        <v>67</v>
      </c>
      <c r="AB52" s="4" t="s">
        <v>67</v>
      </c>
      <c r="AC52" s="4" t="s">
        <v>67</v>
      </c>
      <c r="AD52" s="4" t="s">
        <v>67</v>
      </c>
      <c r="AE52" s="4" t="s">
        <v>67</v>
      </c>
      <c r="AF52" s="4" t="s">
        <v>465</v>
      </c>
      <c r="AG52" s="4" t="s">
        <v>67</v>
      </c>
    </row>
    <row r="53" spans="1:33" ht="16" hidden="1" x14ac:dyDescent="0.2">
      <c r="A53" s="9" t="s">
        <v>201</v>
      </c>
      <c r="B53" s="4" t="s">
        <v>67</v>
      </c>
      <c r="C53" s="4" t="s">
        <v>67</v>
      </c>
      <c r="D53" s="4" t="s">
        <v>67</v>
      </c>
      <c r="E53" s="4" t="s">
        <v>67</v>
      </c>
      <c r="F53" s="4" t="s">
        <v>67</v>
      </c>
      <c r="G53" s="4" t="s">
        <v>67</v>
      </c>
      <c r="H53" s="4" t="s">
        <v>67</v>
      </c>
      <c r="I53" s="4" t="s">
        <v>67</v>
      </c>
      <c r="J53" s="4" t="s">
        <v>67</v>
      </c>
      <c r="K53" s="4" t="s">
        <v>67</v>
      </c>
      <c r="L53" s="4" t="s">
        <v>67</v>
      </c>
      <c r="M53" s="4" t="s">
        <v>67</v>
      </c>
      <c r="N53" s="4" t="s">
        <v>67</v>
      </c>
      <c r="O53" s="4" t="s">
        <v>67</v>
      </c>
      <c r="P53" s="4" t="s">
        <v>67</v>
      </c>
      <c r="Q53" s="4" t="s">
        <v>67</v>
      </c>
      <c r="R53" s="4" t="s">
        <v>67</v>
      </c>
      <c r="S53" s="4" t="s">
        <v>67</v>
      </c>
      <c r="T53" s="4" t="s">
        <v>67</v>
      </c>
      <c r="U53" s="4" t="s">
        <v>67</v>
      </c>
      <c r="V53" s="4" t="s">
        <v>67</v>
      </c>
      <c r="W53" s="4" t="s">
        <v>74</v>
      </c>
      <c r="X53" s="4" t="s">
        <v>67</v>
      </c>
      <c r="Y53" s="4" t="s">
        <v>67</v>
      </c>
      <c r="Z53" s="4" t="s">
        <v>67</v>
      </c>
      <c r="AA53" s="4" t="s">
        <v>67</v>
      </c>
      <c r="AB53" s="4" t="s">
        <v>67</v>
      </c>
      <c r="AC53" s="4" t="s">
        <v>67</v>
      </c>
      <c r="AD53" s="4" t="s">
        <v>67</v>
      </c>
      <c r="AE53" s="4" t="s">
        <v>67</v>
      </c>
      <c r="AF53" s="4" t="s">
        <v>67</v>
      </c>
      <c r="AG53" s="4" t="s">
        <v>67</v>
      </c>
    </row>
    <row r="54" spans="1:33" ht="16" hidden="1" x14ac:dyDescent="0.2">
      <c r="A54" s="9" t="s">
        <v>203</v>
      </c>
      <c r="B54" s="4" t="s">
        <v>74</v>
      </c>
      <c r="C54" s="4" t="s">
        <v>67</v>
      </c>
      <c r="D54" s="4" t="s">
        <v>67</v>
      </c>
      <c r="E54" s="4" t="s">
        <v>357</v>
      </c>
      <c r="F54" s="4" t="s">
        <v>67</v>
      </c>
      <c r="G54" s="4" t="s">
        <v>67</v>
      </c>
      <c r="H54" s="4" t="s">
        <v>67</v>
      </c>
      <c r="I54" s="4" t="s">
        <v>67</v>
      </c>
      <c r="J54" s="4" t="s">
        <v>67</v>
      </c>
      <c r="K54" s="4" t="s">
        <v>67</v>
      </c>
      <c r="L54" s="4" t="s">
        <v>67</v>
      </c>
      <c r="M54" s="4" t="s">
        <v>67</v>
      </c>
      <c r="N54" s="4" t="s">
        <v>67</v>
      </c>
      <c r="O54" s="4" t="s">
        <v>67</v>
      </c>
      <c r="P54" s="4" t="s">
        <v>67</v>
      </c>
      <c r="Q54" s="4" t="s">
        <v>67</v>
      </c>
      <c r="R54" s="4" t="s">
        <v>67</v>
      </c>
      <c r="S54" s="4" t="s">
        <v>67</v>
      </c>
      <c r="T54" s="4" t="s">
        <v>67</v>
      </c>
      <c r="U54" s="4" t="s">
        <v>67</v>
      </c>
      <c r="V54" s="4" t="s">
        <v>67</v>
      </c>
      <c r="W54" s="4" t="s">
        <v>67</v>
      </c>
      <c r="X54" s="4" t="s">
        <v>67</v>
      </c>
      <c r="Y54" s="4" t="s">
        <v>67</v>
      </c>
      <c r="Z54" s="4" t="s">
        <v>67</v>
      </c>
      <c r="AA54" s="4" t="s">
        <v>67</v>
      </c>
      <c r="AB54" s="4" t="s">
        <v>67</v>
      </c>
      <c r="AC54" s="4" t="s">
        <v>67</v>
      </c>
      <c r="AD54" s="4" t="s">
        <v>67</v>
      </c>
      <c r="AE54" s="4" t="s">
        <v>67</v>
      </c>
      <c r="AF54" s="4" t="s">
        <v>458</v>
      </c>
      <c r="AG54" s="4" t="s">
        <v>67</v>
      </c>
    </row>
    <row r="55" spans="1:33" ht="16" hidden="1" x14ac:dyDescent="0.2">
      <c r="A55" s="8" t="s">
        <v>206</v>
      </c>
      <c r="B55" s="4" t="s">
        <v>67</v>
      </c>
      <c r="C55" s="4" t="s">
        <v>67</v>
      </c>
      <c r="D55" s="4" t="s">
        <v>67</v>
      </c>
      <c r="E55" s="4" t="s">
        <v>67</v>
      </c>
      <c r="F55" s="4" t="s">
        <v>67</v>
      </c>
      <c r="G55" s="4" t="s">
        <v>67</v>
      </c>
      <c r="H55" s="4" t="s">
        <v>67</v>
      </c>
      <c r="I55" s="4" t="s">
        <v>78</v>
      </c>
      <c r="J55" s="4" t="s">
        <v>67</v>
      </c>
      <c r="K55" s="4" t="s">
        <v>67</v>
      </c>
      <c r="L55" s="4" t="s">
        <v>67</v>
      </c>
      <c r="M55" s="4" t="s">
        <v>67</v>
      </c>
      <c r="N55" s="4" t="s">
        <v>67</v>
      </c>
      <c r="O55" s="4" t="s">
        <v>67</v>
      </c>
      <c r="P55" s="4" t="s">
        <v>67</v>
      </c>
      <c r="Q55" s="4" t="s">
        <v>67</v>
      </c>
      <c r="R55" s="4" t="s">
        <v>67</v>
      </c>
      <c r="S55" s="4" t="s">
        <v>67</v>
      </c>
      <c r="T55" s="4" t="s">
        <v>67</v>
      </c>
      <c r="U55" s="4" t="s">
        <v>67</v>
      </c>
      <c r="V55" s="4" t="s">
        <v>67</v>
      </c>
      <c r="W55" s="4" t="s">
        <v>156</v>
      </c>
      <c r="X55" s="4" t="s">
        <v>67</v>
      </c>
      <c r="Y55" s="4" t="s">
        <v>119</v>
      </c>
      <c r="Z55" s="4" t="s">
        <v>67</v>
      </c>
      <c r="AA55" s="4" t="s">
        <v>67</v>
      </c>
      <c r="AB55" s="4" t="s">
        <v>67</v>
      </c>
      <c r="AC55" s="4" t="s">
        <v>67</v>
      </c>
      <c r="AD55" s="4" t="s">
        <v>78</v>
      </c>
      <c r="AE55" s="4" t="s">
        <v>74</v>
      </c>
      <c r="AF55" s="4" t="s">
        <v>106</v>
      </c>
      <c r="AG55" s="4" t="s">
        <v>67</v>
      </c>
    </row>
    <row r="56" spans="1:33" ht="16" hidden="1" x14ac:dyDescent="0.2">
      <c r="A56" s="8" t="s">
        <v>210</v>
      </c>
      <c r="B56" s="4" t="s">
        <v>67</v>
      </c>
      <c r="C56" s="4" t="s">
        <v>67</v>
      </c>
      <c r="D56" s="4" t="s">
        <v>67</v>
      </c>
      <c r="E56" s="4" t="s">
        <v>67</v>
      </c>
      <c r="F56" s="4" t="s">
        <v>67</v>
      </c>
      <c r="G56" s="4" t="s">
        <v>67</v>
      </c>
      <c r="H56" s="4" t="s">
        <v>67</v>
      </c>
      <c r="I56" s="4" t="s">
        <v>67</v>
      </c>
      <c r="J56" s="4" t="s">
        <v>67</v>
      </c>
      <c r="K56" s="4" t="s">
        <v>67</v>
      </c>
      <c r="L56" s="4" t="s">
        <v>67</v>
      </c>
      <c r="M56" s="4" t="s">
        <v>67</v>
      </c>
      <c r="N56" s="4" t="s">
        <v>156</v>
      </c>
      <c r="O56" s="4" t="s">
        <v>67</v>
      </c>
      <c r="P56" s="4" t="s">
        <v>67</v>
      </c>
      <c r="Q56" s="4" t="s">
        <v>67</v>
      </c>
      <c r="R56" s="4" t="s">
        <v>67</v>
      </c>
      <c r="S56" s="4" t="s">
        <v>67</v>
      </c>
      <c r="T56" s="4" t="s">
        <v>182</v>
      </c>
      <c r="U56" s="4" t="s">
        <v>67</v>
      </c>
      <c r="V56" s="4" t="s">
        <v>67</v>
      </c>
      <c r="W56" s="4" t="s">
        <v>357</v>
      </c>
      <c r="X56" s="4" t="s">
        <v>67</v>
      </c>
      <c r="Y56" s="4" t="s">
        <v>67</v>
      </c>
      <c r="Z56" s="4" t="s">
        <v>67</v>
      </c>
      <c r="AA56" s="4" t="s">
        <v>67</v>
      </c>
      <c r="AB56" s="4" t="s">
        <v>67</v>
      </c>
      <c r="AC56" s="4" t="s">
        <v>67</v>
      </c>
      <c r="AD56" s="4" t="s">
        <v>67</v>
      </c>
      <c r="AE56" s="4" t="s">
        <v>67</v>
      </c>
      <c r="AF56" s="4" t="s">
        <v>117</v>
      </c>
      <c r="AG56" s="4" t="s">
        <v>67</v>
      </c>
    </row>
    <row r="57" spans="1:33" ht="16" hidden="1" x14ac:dyDescent="0.2">
      <c r="A57" s="8" t="s">
        <v>214</v>
      </c>
      <c r="B57" s="4" t="s">
        <v>67</v>
      </c>
      <c r="C57" s="4" t="s">
        <v>67</v>
      </c>
      <c r="D57" s="4" t="s">
        <v>67</v>
      </c>
      <c r="E57" s="4" t="s">
        <v>67</v>
      </c>
      <c r="F57" s="4" t="s">
        <v>67</v>
      </c>
      <c r="G57" s="4" t="s">
        <v>67</v>
      </c>
      <c r="H57" s="4" t="s">
        <v>67</v>
      </c>
      <c r="I57" s="4" t="s">
        <v>67</v>
      </c>
      <c r="J57" s="4" t="s">
        <v>67</v>
      </c>
      <c r="K57" s="4" t="s">
        <v>67</v>
      </c>
      <c r="L57" s="4" t="s">
        <v>67</v>
      </c>
      <c r="M57" s="4" t="s">
        <v>67</v>
      </c>
      <c r="N57" s="4" t="s">
        <v>67</v>
      </c>
      <c r="O57" s="4" t="s">
        <v>67</v>
      </c>
      <c r="P57" s="4" t="s">
        <v>67</v>
      </c>
      <c r="Q57" s="4" t="s">
        <v>67</v>
      </c>
      <c r="R57" s="4" t="s">
        <v>67</v>
      </c>
      <c r="S57" s="4" t="s">
        <v>67</v>
      </c>
      <c r="T57" s="4" t="s">
        <v>67</v>
      </c>
      <c r="U57" s="4" t="s">
        <v>67</v>
      </c>
      <c r="V57" s="4" t="s">
        <v>67</v>
      </c>
      <c r="W57" s="4" t="s">
        <v>67</v>
      </c>
      <c r="X57" s="4" t="s">
        <v>67</v>
      </c>
      <c r="Y57" s="4" t="s">
        <v>67</v>
      </c>
      <c r="Z57" s="4" t="s">
        <v>67</v>
      </c>
      <c r="AA57" s="4" t="s">
        <v>67</v>
      </c>
      <c r="AB57" s="4" t="s">
        <v>67</v>
      </c>
      <c r="AC57" s="4" t="s">
        <v>67</v>
      </c>
      <c r="AD57" s="4" t="s">
        <v>67</v>
      </c>
      <c r="AE57" s="4" t="s">
        <v>67</v>
      </c>
      <c r="AF57" s="4" t="s">
        <v>67</v>
      </c>
      <c r="AG57" s="4" t="s">
        <v>67</v>
      </c>
    </row>
    <row r="58" spans="1:33" ht="16" hidden="1" x14ac:dyDescent="0.2">
      <c r="A58" s="7" t="s">
        <v>215</v>
      </c>
      <c r="B58" s="4" t="s">
        <v>67</v>
      </c>
      <c r="C58" s="4" t="s">
        <v>67</v>
      </c>
      <c r="D58" s="4" t="s">
        <v>67</v>
      </c>
      <c r="E58" s="4" t="s">
        <v>67</v>
      </c>
      <c r="F58" s="4" t="s">
        <v>67</v>
      </c>
      <c r="G58" s="4" t="s">
        <v>67</v>
      </c>
      <c r="H58" s="4" t="s">
        <v>67</v>
      </c>
      <c r="I58" s="4" t="s">
        <v>67</v>
      </c>
      <c r="J58" s="4" t="s">
        <v>184</v>
      </c>
      <c r="K58" s="4" t="s">
        <v>67</v>
      </c>
      <c r="L58" s="4" t="s">
        <v>67</v>
      </c>
      <c r="M58" s="4" t="s">
        <v>67</v>
      </c>
      <c r="N58" s="4" t="s">
        <v>160</v>
      </c>
      <c r="O58" s="4" t="s">
        <v>221</v>
      </c>
      <c r="P58" s="4" t="s">
        <v>67</v>
      </c>
      <c r="Q58" s="4" t="s">
        <v>67</v>
      </c>
      <c r="R58" s="4" t="s">
        <v>67</v>
      </c>
      <c r="S58" s="4" t="s">
        <v>67</v>
      </c>
      <c r="T58" s="4" t="s">
        <v>472</v>
      </c>
      <c r="U58" s="4" t="s">
        <v>67</v>
      </c>
      <c r="V58" s="4" t="s">
        <v>67</v>
      </c>
      <c r="W58" s="4" t="s">
        <v>462</v>
      </c>
      <c r="X58" s="4" t="s">
        <v>119</v>
      </c>
      <c r="Y58" s="4" t="s">
        <v>67</v>
      </c>
      <c r="Z58" s="4" t="s">
        <v>67</v>
      </c>
      <c r="AA58" s="4" t="s">
        <v>67</v>
      </c>
      <c r="AB58" s="4" t="s">
        <v>270</v>
      </c>
      <c r="AC58" s="4" t="s">
        <v>67</v>
      </c>
      <c r="AD58" s="4" t="s">
        <v>67</v>
      </c>
      <c r="AE58" s="4" t="s">
        <v>67</v>
      </c>
      <c r="AF58" s="4" t="s">
        <v>85</v>
      </c>
      <c r="AG58" s="4" t="s">
        <v>67</v>
      </c>
    </row>
    <row r="59" spans="1:33" ht="16" hidden="1" x14ac:dyDescent="0.2">
      <c r="A59" s="8" t="s">
        <v>219</v>
      </c>
      <c r="B59" s="4" t="s">
        <v>67</v>
      </c>
      <c r="C59" s="4" t="s">
        <v>67</v>
      </c>
      <c r="D59" s="4" t="s">
        <v>67</v>
      </c>
      <c r="E59" s="4" t="s">
        <v>67</v>
      </c>
      <c r="F59" s="4" t="s">
        <v>67</v>
      </c>
      <c r="G59" s="4" t="s">
        <v>67</v>
      </c>
      <c r="H59" s="4" t="s">
        <v>67</v>
      </c>
      <c r="I59" s="4" t="s">
        <v>67</v>
      </c>
      <c r="J59" s="4" t="s">
        <v>67</v>
      </c>
      <c r="K59" s="4" t="s">
        <v>67</v>
      </c>
      <c r="L59" s="4" t="s">
        <v>67</v>
      </c>
      <c r="M59" s="4" t="s">
        <v>67</v>
      </c>
      <c r="N59" s="4" t="s">
        <v>67</v>
      </c>
      <c r="O59" s="4" t="s">
        <v>67</v>
      </c>
      <c r="P59" s="4" t="s">
        <v>67</v>
      </c>
      <c r="Q59" s="4" t="s">
        <v>67</v>
      </c>
      <c r="R59" s="4" t="s">
        <v>67</v>
      </c>
      <c r="S59" s="4" t="s">
        <v>67</v>
      </c>
      <c r="T59" s="4" t="s">
        <v>67</v>
      </c>
      <c r="U59" s="4" t="s">
        <v>67</v>
      </c>
      <c r="V59" s="4" t="s">
        <v>67</v>
      </c>
      <c r="W59" s="4" t="s">
        <v>67</v>
      </c>
      <c r="X59" s="4" t="s">
        <v>67</v>
      </c>
      <c r="Y59" s="4" t="s">
        <v>67</v>
      </c>
      <c r="Z59" s="4" t="s">
        <v>67</v>
      </c>
      <c r="AA59" s="4" t="s">
        <v>67</v>
      </c>
      <c r="AB59" s="4" t="s">
        <v>67</v>
      </c>
      <c r="AC59" s="4" t="s">
        <v>67</v>
      </c>
      <c r="AD59" s="4" t="s">
        <v>67</v>
      </c>
      <c r="AE59" s="4" t="s">
        <v>67</v>
      </c>
      <c r="AF59" s="4" t="s">
        <v>67</v>
      </c>
      <c r="AG59" s="4" t="s">
        <v>67</v>
      </c>
    </row>
    <row r="60" spans="1:33" ht="16" hidden="1" x14ac:dyDescent="0.2">
      <c r="A60" s="8" t="s">
        <v>220</v>
      </c>
      <c r="B60" s="4" t="s">
        <v>67</v>
      </c>
      <c r="C60" s="4" t="s">
        <v>67</v>
      </c>
      <c r="D60" s="4" t="s">
        <v>67</v>
      </c>
      <c r="E60" s="4" t="s">
        <v>67</v>
      </c>
      <c r="F60" s="4" t="s">
        <v>67</v>
      </c>
      <c r="G60" s="4" t="s">
        <v>67</v>
      </c>
      <c r="H60" s="4" t="s">
        <v>67</v>
      </c>
      <c r="I60" s="4" t="s">
        <v>67</v>
      </c>
      <c r="J60" s="4" t="s">
        <v>67</v>
      </c>
      <c r="K60" s="4" t="s">
        <v>67</v>
      </c>
      <c r="L60" s="4" t="s">
        <v>67</v>
      </c>
      <c r="M60" s="4" t="s">
        <v>67</v>
      </c>
      <c r="N60" s="4" t="s">
        <v>67</v>
      </c>
      <c r="O60" s="4" t="s">
        <v>67</v>
      </c>
      <c r="P60" s="4" t="s">
        <v>67</v>
      </c>
      <c r="Q60" s="4" t="s">
        <v>67</v>
      </c>
      <c r="R60" s="4" t="s">
        <v>67</v>
      </c>
      <c r="S60" s="4" t="s">
        <v>67</v>
      </c>
      <c r="T60" s="4" t="s">
        <v>67</v>
      </c>
      <c r="U60" s="4" t="s">
        <v>67</v>
      </c>
      <c r="V60" s="4" t="s">
        <v>67</v>
      </c>
      <c r="W60" s="4" t="s">
        <v>67</v>
      </c>
      <c r="X60" s="4" t="s">
        <v>67</v>
      </c>
      <c r="Y60" s="4" t="s">
        <v>67</v>
      </c>
      <c r="Z60" s="4" t="s">
        <v>67</v>
      </c>
      <c r="AA60" s="4" t="s">
        <v>67</v>
      </c>
      <c r="AB60" s="4" t="s">
        <v>67</v>
      </c>
      <c r="AC60" s="4" t="s">
        <v>67</v>
      </c>
      <c r="AD60" s="4" t="s">
        <v>67</v>
      </c>
      <c r="AE60" s="4" t="s">
        <v>67</v>
      </c>
      <c r="AF60" s="4" t="s">
        <v>221</v>
      </c>
      <c r="AG60" s="4" t="s">
        <v>67</v>
      </c>
    </row>
    <row r="61" spans="1:33" ht="16" hidden="1" x14ac:dyDescent="0.2">
      <c r="A61" s="8" t="s">
        <v>223</v>
      </c>
      <c r="B61" s="4" t="s">
        <v>67</v>
      </c>
      <c r="C61" s="4" t="s">
        <v>67</v>
      </c>
      <c r="D61" s="4" t="s">
        <v>67</v>
      </c>
      <c r="E61" s="4" t="s">
        <v>67</v>
      </c>
      <c r="F61" s="4" t="s">
        <v>67</v>
      </c>
      <c r="G61" s="4" t="s">
        <v>67</v>
      </c>
      <c r="H61" s="4" t="s">
        <v>67</v>
      </c>
      <c r="I61" s="4" t="s">
        <v>67</v>
      </c>
      <c r="J61" s="4" t="s">
        <v>184</v>
      </c>
      <c r="K61" s="4" t="s">
        <v>67</v>
      </c>
      <c r="L61" s="4" t="s">
        <v>67</v>
      </c>
      <c r="M61" s="4" t="s">
        <v>67</v>
      </c>
      <c r="N61" s="4" t="s">
        <v>160</v>
      </c>
      <c r="O61" s="4" t="s">
        <v>221</v>
      </c>
      <c r="P61" s="4" t="s">
        <v>67</v>
      </c>
      <c r="Q61" s="4" t="s">
        <v>67</v>
      </c>
      <c r="R61" s="4" t="s">
        <v>67</v>
      </c>
      <c r="S61" s="4" t="s">
        <v>67</v>
      </c>
      <c r="T61" s="4" t="s">
        <v>67</v>
      </c>
      <c r="U61" s="4" t="s">
        <v>67</v>
      </c>
      <c r="V61" s="4" t="s">
        <v>67</v>
      </c>
      <c r="W61" s="4" t="s">
        <v>462</v>
      </c>
      <c r="X61" s="4" t="s">
        <v>67</v>
      </c>
      <c r="Y61" s="4" t="s">
        <v>67</v>
      </c>
      <c r="Z61" s="4" t="s">
        <v>67</v>
      </c>
      <c r="AA61" s="4" t="s">
        <v>67</v>
      </c>
      <c r="AB61" s="4" t="s">
        <v>270</v>
      </c>
      <c r="AC61" s="4" t="s">
        <v>67</v>
      </c>
      <c r="AD61" s="4" t="s">
        <v>67</v>
      </c>
      <c r="AE61" s="4" t="s">
        <v>67</v>
      </c>
      <c r="AF61" s="4" t="s">
        <v>221</v>
      </c>
      <c r="AG61" s="4" t="s">
        <v>67</v>
      </c>
    </row>
    <row r="62" spans="1:33" ht="16" hidden="1" x14ac:dyDescent="0.2">
      <c r="A62" s="8" t="s">
        <v>226</v>
      </c>
      <c r="B62" s="4" t="s">
        <v>67</v>
      </c>
      <c r="C62" s="4" t="s">
        <v>67</v>
      </c>
      <c r="D62" s="4" t="s">
        <v>67</v>
      </c>
      <c r="E62" s="4" t="s">
        <v>67</v>
      </c>
      <c r="F62" s="4" t="s">
        <v>67</v>
      </c>
      <c r="G62" s="4" t="s">
        <v>67</v>
      </c>
      <c r="H62" s="4" t="s">
        <v>67</v>
      </c>
      <c r="I62" s="4" t="s">
        <v>67</v>
      </c>
      <c r="J62" s="4" t="s">
        <v>67</v>
      </c>
      <c r="K62" s="4" t="s">
        <v>67</v>
      </c>
      <c r="L62" s="4" t="s">
        <v>67</v>
      </c>
      <c r="M62" s="4" t="s">
        <v>67</v>
      </c>
      <c r="N62" s="4" t="s">
        <v>67</v>
      </c>
      <c r="O62" s="4" t="s">
        <v>67</v>
      </c>
      <c r="P62" s="4" t="s">
        <v>67</v>
      </c>
      <c r="Q62" s="4" t="s">
        <v>67</v>
      </c>
      <c r="R62" s="4" t="s">
        <v>67</v>
      </c>
      <c r="S62" s="4" t="s">
        <v>67</v>
      </c>
      <c r="T62" s="4" t="s">
        <v>67</v>
      </c>
      <c r="U62" s="4" t="s">
        <v>67</v>
      </c>
      <c r="V62" s="4" t="s">
        <v>67</v>
      </c>
      <c r="W62" s="4" t="s">
        <v>67</v>
      </c>
      <c r="X62" s="4" t="s">
        <v>67</v>
      </c>
      <c r="Y62" s="4" t="s">
        <v>67</v>
      </c>
      <c r="Z62" s="4" t="s">
        <v>67</v>
      </c>
      <c r="AA62" s="4" t="s">
        <v>67</v>
      </c>
      <c r="AB62" s="4" t="s">
        <v>67</v>
      </c>
      <c r="AC62" s="4" t="s">
        <v>67</v>
      </c>
      <c r="AD62" s="4" t="s">
        <v>67</v>
      </c>
      <c r="AE62" s="4" t="s">
        <v>67</v>
      </c>
      <c r="AF62" s="4" t="s">
        <v>67</v>
      </c>
      <c r="AG62" s="4" t="s">
        <v>67</v>
      </c>
    </row>
    <row r="63" spans="1:33" ht="16" hidden="1" x14ac:dyDescent="0.2">
      <c r="A63" s="8" t="s">
        <v>228</v>
      </c>
      <c r="B63" s="4" t="s">
        <v>67</v>
      </c>
      <c r="C63" s="4" t="s">
        <v>67</v>
      </c>
      <c r="D63" s="4" t="s">
        <v>67</v>
      </c>
      <c r="E63" s="4" t="s">
        <v>67</v>
      </c>
      <c r="F63" s="4" t="s">
        <v>67</v>
      </c>
      <c r="G63" s="4" t="s">
        <v>67</v>
      </c>
      <c r="H63" s="4" t="s">
        <v>67</v>
      </c>
      <c r="I63" s="4" t="s">
        <v>67</v>
      </c>
      <c r="J63" s="4" t="s">
        <v>67</v>
      </c>
      <c r="K63" s="4" t="s">
        <v>67</v>
      </c>
      <c r="L63" s="4" t="s">
        <v>67</v>
      </c>
      <c r="M63" s="4" t="s">
        <v>67</v>
      </c>
      <c r="N63" s="4" t="s">
        <v>67</v>
      </c>
      <c r="O63" s="4" t="s">
        <v>67</v>
      </c>
      <c r="P63" s="4" t="s">
        <v>67</v>
      </c>
      <c r="Q63" s="4" t="s">
        <v>67</v>
      </c>
      <c r="R63" s="4" t="s">
        <v>67</v>
      </c>
      <c r="S63" s="4" t="s">
        <v>67</v>
      </c>
      <c r="T63" s="4" t="s">
        <v>67</v>
      </c>
      <c r="U63" s="4" t="s">
        <v>67</v>
      </c>
      <c r="V63" s="4" t="s">
        <v>67</v>
      </c>
      <c r="W63" s="4" t="s">
        <v>67</v>
      </c>
      <c r="X63" s="4" t="s">
        <v>67</v>
      </c>
      <c r="Y63" s="4" t="s">
        <v>67</v>
      </c>
      <c r="Z63" s="4" t="s">
        <v>67</v>
      </c>
      <c r="AA63" s="4" t="s">
        <v>67</v>
      </c>
      <c r="AB63" s="4" t="s">
        <v>67</v>
      </c>
      <c r="AC63" s="4" t="s">
        <v>67</v>
      </c>
      <c r="AD63" s="4" t="s">
        <v>67</v>
      </c>
      <c r="AE63" s="4" t="s">
        <v>67</v>
      </c>
      <c r="AF63" s="4" t="s">
        <v>67</v>
      </c>
      <c r="AG63" s="4" t="s">
        <v>67</v>
      </c>
    </row>
    <row r="64" spans="1:33" ht="16" hidden="1" x14ac:dyDescent="0.2">
      <c r="A64" s="8" t="s">
        <v>230</v>
      </c>
      <c r="B64" s="4" t="s">
        <v>67</v>
      </c>
      <c r="C64" s="4" t="s">
        <v>67</v>
      </c>
      <c r="D64" s="4" t="s">
        <v>67</v>
      </c>
      <c r="E64" s="4" t="s">
        <v>67</v>
      </c>
      <c r="F64" s="4" t="s">
        <v>67</v>
      </c>
      <c r="G64" s="4" t="s">
        <v>67</v>
      </c>
      <c r="H64" s="4" t="s">
        <v>67</v>
      </c>
      <c r="I64" s="4" t="s">
        <v>67</v>
      </c>
      <c r="J64" s="4" t="s">
        <v>67</v>
      </c>
      <c r="K64" s="4" t="s">
        <v>67</v>
      </c>
      <c r="L64" s="4" t="s">
        <v>67</v>
      </c>
      <c r="M64" s="4" t="s">
        <v>67</v>
      </c>
      <c r="N64" s="4" t="s">
        <v>67</v>
      </c>
      <c r="O64" s="4" t="s">
        <v>67</v>
      </c>
      <c r="P64" s="4" t="s">
        <v>67</v>
      </c>
      <c r="Q64" s="4" t="s">
        <v>67</v>
      </c>
      <c r="R64" s="4" t="s">
        <v>67</v>
      </c>
      <c r="S64" s="4" t="s">
        <v>67</v>
      </c>
      <c r="T64" s="4" t="s">
        <v>472</v>
      </c>
      <c r="U64" s="4" t="s">
        <v>67</v>
      </c>
      <c r="V64" s="4" t="s">
        <v>67</v>
      </c>
      <c r="W64" s="4" t="s">
        <v>67</v>
      </c>
      <c r="X64" s="4" t="s">
        <v>67</v>
      </c>
      <c r="Y64" s="4" t="s">
        <v>67</v>
      </c>
      <c r="Z64" s="4" t="s">
        <v>67</v>
      </c>
      <c r="AA64" s="4" t="s">
        <v>67</v>
      </c>
      <c r="AB64" s="4" t="s">
        <v>67</v>
      </c>
      <c r="AC64" s="4" t="s">
        <v>67</v>
      </c>
      <c r="AD64" s="4" t="s">
        <v>67</v>
      </c>
      <c r="AE64" s="4" t="s">
        <v>67</v>
      </c>
      <c r="AF64" s="4" t="s">
        <v>159</v>
      </c>
      <c r="AG64" s="4" t="s">
        <v>67</v>
      </c>
    </row>
    <row r="65" spans="1:33" ht="16" hidden="1" x14ac:dyDescent="0.2">
      <c r="A65" s="8" t="s">
        <v>232</v>
      </c>
      <c r="B65" s="4" t="s">
        <v>67</v>
      </c>
      <c r="C65" s="4" t="s">
        <v>67</v>
      </c>
      <c r="D65" s="4" t="s">
        <v>67</v>
      </c>
      <c r="E65" s="4" t="s">
        <v>67</v>
      </c>
      <c r="F65" s="4" t="s">
        <v>67</v>
      </c>
      <c r="G65" s="4" t="s">
        <v>67</v>
      </c>
      <c r="H65" s="4" t="s">
        <v>67</v>
      </c>
      <c r="I65" s="4" t="s">
        <v>67</v>
      </c>
      <c r="J65" s="4" t="s">
        <v>67</v>
      </c>
      <c r="K65" s="4" t="s">
        <v>67</v>
      </c>
      <c r="L65" s="4" t="s">
        <v>67</v>
      </c>
      <c r="M65" s="4" t="s">
        <v>67</v>
      </c>
      <c r="N65" s="4" t="s">
        <v>67</v>
      </c>
      <c r="O65" s="4" t="s">
        <v>67</v>
      </c>
      <c r="P65" s="4" t="s">
        <v>67</v>
      </c>
      <c r="Q65" s="4" t="s">
        <v>67</v>
      </c>
      <c r="R65" s="4" t="s">
        <v>67</v>
      </c>
      <c r="S65" s="4" t="s">
        <v>67</v>
      </c>
      <c r="T65" s="4" t="s">
        <v>67</v>
      </c>
      <c r="U65" s="4" t="s">
        <v>67</v>
      </c>
      <c r="V65" s="4" t="s">
        <v>67</v>
      </c>
      <c r="W65" s="4" t="s">
        <v>67</v>
      </c>
      <c r="X65" s="4" t="s">
        <v>67</v>
      </c>
      <c r="Y65" s="4" t="s">
        <v>67</v>
      </c>
      <c r="Z65" s="4" t="s">
        <v>67</v>
      </c>
      <c r="AA65" s="4" t="s">
        <v>67</v>
      </c>
      <c r="AB65" s="4" t="s">
        <v>67</v>
      </c>
      <c r="AC65" s="4" t="s">
        <v>67</v>
      </c>
      <c r="AD65" s="4" t="s">
        <v>67</v>
      </c>
      <c r="AE65" s="4" t="s">
        <v>67</v>
      </c>
      <c r="AF65" s="4" t="s">
        <v>67</v>
      </c>
      <c r="AG65" s="4" t="s">
        <v>67</v>
      </c>
    </row>
    <row r="66" spans="1:33" ht="16" hidden="1" x14ac:dyDescent="0.2">
      <c r="A66" s="8" t="s">
        <v>234</v>
      </c>
      <c r="B66" s="4" t="s">
        <v>67</v>
      </c>
      <c r="C66" s="4" t="s">
        <v>67</v>
      </c>
      <c r="D66" s="4" t="s">
        <v>67</v>
      </c>
      <c r="E66" s="4" t="s">
        <v>67</v>
      </c>
      <c r="F66" s="4" t="s">
        <v>67</v>
      </c>
      <c r="G66" s="4" t="s">
        <v>67</v>
      </c>
      <c r="H66" s="4" t="s">
        <v>67</v>
      </c>
      <c r="I66" s="4" t="s">
        <v>67</v>
      </c>
      <c r="J66" s="4" t="s">
        <v>67</v>
      </c>
      <c r="K66" s="4" t="s">
        <v>67</v>
      </c>
      <c r="L66" s="4" t="s">
        <v>67</v>
      </c>
      <c r="M66" s="4" t="s">
        <v>67</v>
      </c>
      <c r="N66" s="4" t="s">
        <v>67</v>
      </c>
      <c r="O66" s="4" t="s">
        <v>67</v>
      </c>
      <c r="P66" s="4" t="s">
        <v>67</v>
      </c>
      <c r="Q66" s="4" t="s">
        <v>67</v>
      </c>
      <c r="R66" s="4" t="s">
        <v>67</v>
      </c>
      <c r="S66" s="4" t="s">
        <v>67</v>
      </c>
      <c r="T66" s="4" t="s">
        <v>67</v>
      </c>
      <c r="U66" s="4" t="s">
        <v>67</v>
      </c>
      <c r="V66" s="4" t="s">
        <v>67</v>
      </c>
      <c r="W66" s="4" t="s">
        <v>67</v>
      </c>
      <c r="X66" s="4" t="s">
        <v>67</v>
      </c>
      <c r="Y66" s="4" t="s">
        <v>67</v>
      </c>
      <c r="Z66" s="4" t="s">
        <v>67</v>
      </c>
      <c r="AA66" s="4" t="s">
        <v>67</v>
      </c>
      <c r="AB66" s="4" t="s">
        <v>67</v>
      </c>
      <c r="AC66" s="4" t="s">
        <v>67</v>
      </c>
      <c r="AD66" s="4" t="s">
        <v>67</v>
      </c>
      <c r="AE66" s="4" t="s">
        <v>67</v>
      </c>
      <c r="AF66" s="4" t="s">
        <v>67</v>
      </c>
      <c r="AG66" s="4" t="s">
        <v>67</v>
      </c>
    </row>
    <row r="67" spans="1:33" ht="16" hidden="1" x14ac:dyDescent="0.2">
      <c r="A67" s="8" t="s">
        <v>236</v>
      </c>
      <c r="B67" s="4" t="s">
        <v>67</v>
      </c>
      <c r="C67" s="4" t="s">
        <v>67</v>
      </c>
      <c r="D67" s="4" t="s">
        <v>67</v>
      </c>
      <c r="E67" s="4" t="s">
        <v>67</v>
      </c>
      <c r="F67" s="4" t="s">
        <v>67</v>
      </c>
      <c r="G67" s="4" t="s">
        <v>67</v>
      </c>
      <c r="H67" s="4" t="s">
        <v>67</v>
      </c>
      <c r="I67" s="4" t="s">
        <v>67</v>
      </c>
      <c r="J67" s="4" t="s">
        <v>67</v>
      </c>
      <c r="K67" s="4" t="s">
        <v>67</v>
      </c>
      <c r="L67" s="4" t="s">
        <v>67</v>
      </c>
      <c r="M67" s="4" t="s">
        <v>67</v>
      </c>
      <c r="N67" s="4" t="s">
        <v>67</v>
      </c>
      <c r="O67" s="4" t="s">
        <v>67</v>
      </c>
      <c r="P67" s="4" t="s">
        <v>67</v>
      </c>
      <c r="Q67" s="4" t="s">
        <v>67</v>
      </c>
      <c r="R67" s="4" t="s">
        <v>67</v>
      </c>
      <c r="S67" s="4" t="s">
        <v>67</v>
      </c>
      <c r="T67" s="4" t="s">
        <v>67</v>
      </c>
      <c r="U67" s="4" t="s">
        <v>67</v>
      </c>
      <c r="V67" s="4" t="s">
        <v>67</v>
      </c>
      <c r="W67" s="4" t="s">
        <v>67</v>
      </c>
      <c r="X67" s="4" t="s">
        <v>119</v>
      </c>
      <c r="Y67" s="4" t="s">
        <v>67</v>
      </c>
      <c r="Z67" s="4" t="s">
        <v>67</v>
      </c>
      <c r="AA67" s="4" t="s">
        <v>67</v>
      </c>
      <c r="AB67" s="4" t="s">
        <v>67</v>
      </c>
      <c r="AC67" s="4" t="s">
        <v>67</v>
      </c>
      <c r="AD67" s="4" t="s">
        <v>67</v>
      </c>
      <c r="AE67" s="4" t="s">
        <v>67</v>
      </c>
      <c r="AF67" s="4" t="s">
        <v>67</v>
      </c>
      <c r="AG67" s="4" t="s">
        <v>67</v>
      </c>
    </row>
    <row r="68" spans="1:33" ht="16" hidden="1" x14ac:dyDescent="0.2">
      <c r="A68" s="8" t="s">
        <v>237</v>
      </c>
      <c r="B68" s="4" t="s">
        <v>67</v>
      </c>
      <c r="C68" s="4" t="s">
        <v>67</v>
      </c>
      <c r="D68" s="4" t="s">
        <v>67</v>
      </c>
      <c r="E68" s="4" t="s">
        <v>67</v>
      </c>
      <c r="F68" s="4" t="s">
        <v>67</v>
      </c>
      <c r="G68" s="4" t="s">
        <v>67</v>
      </c>
      <c r="H68" s="4" t="s">
        <v>67</v>
      </c>
      <c r="I68" s="4" t="s">
        <v>67</v>
      </c>
      <c r="J68" s="4" t="s">
        <v>67</v>
      </c>
      <c r="K68" s="4" t="s">
        <v>67</v>
      </c>
      <c r="L68" s="4" t="s">
        <v>67</v>
      </c>
      <c r="M68" s="4" t="s">
        <v>67</v>
      </c>
      <c r="N68" s="4" t="s">
        <v>67</v>
      </c>
      <c r="O68" s="4" t="s">
        <v>67</v>
      </c>
      <c r="P68" s="4" t="s">
        <v>67</v>
      </c>
      <c r="Q68" s="4" t="s">
        <v>67</v>
      </c>
      <c r="R68" s="4" t="s">
        <v>67</v>
      </c>
      <c r="S68" s="4" t="s">
        <v>67</v>
      </c>
      <c r="T68" s="4" t="s">
        <v>67</v>
      </c>
      <c r="U68" s="4" t="s">
        <v>67</v>
      </c>
      <c r="V68" s="4" t="s">
        <v>67</v>
      </c>
      <c r="W68" s="4" t="s">
        <v>67</v>
      </c>
      <c r="X68" s="4" t="s">
        <v>67</v>
      </c>
      <c r="Y68" s="4" t="s">
        <v>67</v>
      </c>
      <c r="Z68" s="4" t="s">
        <v>67</v>
      </c>
      <c r="AA68" s="4" t="s">
        <v>67</v>
      </c>
      <c r="AB68" s="4" t="s">
        <v>67</v>
      </c>
      <c r="AC68" s="4" t="s">
        <v>67</v>
      </c>
      <c r="AD68" s="4" t="s">
        <v>67</v>
      </c>
      <c r="AE68" s="4" t="s">
        <v>67</v>
      </c>
      <c r="AF68" s="4" t="s">
        <v>67</v>
      </c>
      <c r="AG68" s="4" t="s">
        <v>67</v>
      </c>
    </row>
    <row r="69" spans="1:33" ht="16" hidden="1" x14ac:dyDescent="0.2">
      <c r="A69" s="7" t="s">
        <v>239</v>
      </c>
      <c r="B69" s="4" t="s">
        <v>147</v>
      </c>
      <c r="C69" s="4" t="s">
        <v>67</v>
      </c>
      <c r="D69" s="4" t="s">
        <v>67</v>
      </c>
      <c r="E69" s="4" t="s">
        <v>67</v>
      </c>
      <c r="F69" s="4" t="s">
        <v>67</v>
      </c>
      <c r="G69" s="4" t="s">
        <v>67</v>
      </c>
      <c r="H69" s="4" t="s">
        <v>67</v>
      </c>
      <c r="I69" s="4" t="s">
        <v>67</v>
      </c>
      <c r="J69" s="4" t="s">
        <v>229</v>
      </c>
      <c r="K69" s="4" t="s">
        <v>275</v>
      </c>
      <c r="L69" s="4" t="s">
        <v>67</v>
      </c>
      <c r="M69" s="4" t="s">
        <v>67</v>
      </c>
      <c r="N69" s="4" t="s">
        <v>146</v>
      </c>
      <c r="O69" s="4" t="s">
        <v>67</v>
      </c>
      <c r="P69" s="4" t="s">
        <v>67</v>
      </c>
      <c r="Q69" s="4" t="s">
        <v>67</v>
      </c>
      <c r="R69" s="4" t="s">
        <v>67</v>
      </c>
      <c r="S69" s="4" t="s">
        <v>271</v>
      </c>
      <c r="T69" s="4" t="s">
        <v>67</v>
      </c>
      <c r="U69" s="4" t="s">
        <v>67</v>
      </c>
      <c r="V69" s="4" t="s">
        <v>67</v>
      </c>
      <c r="W69" s="4" t="s">
        <v>306</v>
      </c>
      <c r="X69" s="4" t="s">
        <v>153</v>
      </c>
      <c r="Y69" s="4" t="s">
        <v>67</v>
      </c>
      <c r="Z69" s="4" t="s">
        <v>67</v>
      </c>
      <c r="AA69" s="4" t="s">
        <v>67</v>
      </c>
      <c r="AB69" s="4" t="s">
        <v>66</v>
      </c>
      <c r="AC69" s="4" t="s">
        <v>67</v>
      </c>
      <c r="AD69" s="4" t="s">
        <v>67</v>
      </c>
      <c r="AE69" s="4" t="s">
        <v>67</v>
      </c>
      <c r="AF69" s="4" t="s">
        <v>74</v>
      </c>
      <c r="AG69" s="4" t="s">
        <v>67</v>
      </c>
    </row>
    <row r="70" spans="1:33" ht="16" hidden="1" x14ac:dyDescent="0.2">
      <c r="A70" s="8" t="s">
        <v>242</v>
      </c>
      <c r="B70" s="4" t="s">
        <v>67</v>
      </c>
      <c r="C70" s="4" t="s">
        <v>67</v>
      </c>
      <c r="D70" s="4" t="s">
        <v>67</v>
      </c>
      <c r="E70" s="4" t="s">
        <v>67</v>
      </c>
      <c r="F70" s="4" t="s">
        <v>67</v>
      </c>
      <c r="G70" s="4" t="s">
        <v>67</v>
      </c>
      <c r="H70" s="4" t="s">
        <v>67</v>
      </c>
      <c r="I70" s="4" t="s">
        <v>67</v>
      </c>
      <c r="J70" s="4" t="s">
        <v>67</v>
      </c>
      <c r="K70" s="4" t="s">
        <v>67</v>
      </c>
      <c r="L70" s="4" t="s">
        <v>67</v>
      </c>
      <c r="M70" s="4" t="s">
        <v>67</v>
      </c>
      <c r="N70" s="4" t="s">
        <v>67</v>
      </c>
      <c r="O70" s="4" t="s">
        <v>67</v>
      </c>
      <c r="P70" s="4" t="s">
        <v>67</v>
      </c>
      <c r="Q70" s="4" t="s">
        <v>67</v>
      </c>
      <c r="R70" s="4" t="s">
        <v>67</v>
      </c>
      <c r="S70" s="4" t="s">
        <v>67</v>
      </c>
      <c r="T70" s="4" t="s">
        <v>67</v>
      </c>
      <c r="U70" s="4" t="s">
        <v>67</v>
      </c>
      <c r="V70" s="4" t="s">
        <v>67</v>
      </c>
      <c r="W70" s="4" t="s">
        <v>67</v>
      </c>
      <c r="X70" s="4" t="s">
        <v>67</v>
      </c>
      <c r="Y70" s="4" t="s">
        <v>67</v>
      </c>
      <c r="Z70" s="4" t="s">
        <v>67</v>
      </c>
      <c r="AA70" s="4" t="s">
        <v>67</v>
      </c>
      <c r="AB70" s="4" t="s">
        <v>67</v>
      </c>
      <c r="AC70" s="4" t="s">
        <v>67</v>
      </c>
      <c r="AD70" s="4" t="s">
        <v>67</v>
      </c>
      <c r="AE70" s="4" t="s">
        <v>67</v>
      </c>
      <c r="AF70" s="4" t="s">
        <v>67</v>
      </c>
      <c r="AG70" s="4" t="s">
        <v>67</v>
      </c>
    </row>
    <row r="71" spans="1:33" ht="16" hidden="1" x14ac:dyDescent="0.2">
      <c r="A71" s="8" t="s">
        <v>243</v>
      </c>
      <c r="B71" s="4" t="s">
        <v>67</v>
      </c>
      <c r="C71" s="4" t="s">
        <v>67</v>
      </c>
      <c r="D71" s="4" t="s">
        <v>67</v>
      </c>
      <c r="E71" s="4" t="s">
        <v>67</v>
      </c>
      <c r="F71" s="4" t="s">
        <v>67</v>
      </c>
      <c r="G71" s="4" t="s">
        <v>67</v>
      </c>
      <c r="H71" s="4" t="s">
        <v>67</v>
      </c>
      <c r="I71" s="4" t="s">
        <v>67</v>
      </c>
      <c r="J71" s="4" t="s">
        <v>67</v>
      </c>
      <c r="K71" s="4" t="s">
        <v>67</v>
      </c>
      <c r="L71" s="4" t="s">
        <v>67</v>
      </c>
      <c r="M71" s="4" t="s">
        <v>67</v>
      </c>
      <c r="N71" s="4" t="s">
        <v>67</v>
      </c>
      <c r="O71" s="4" t="s">
        <v>67</v>
      </c>
      <c r="P71" s="4" t="s">
        <v>67</v>
      </c>
      <c r="Q71" s="4" t="s">
        <v>67</v>
      </c>
      <c r="R71" s="4" t="s">
        <v>67</v>
      </c>
      <c r="S71" s="4" t="s">
        <v>67</v>
      </c>
      <c r="T71" s="4" t="s">
        <v>67</v>
      </c>
      <c r="U71" s="4" t="s">
        <v>67</v>
      </c>
      <c r="V71" s="4" t="s">
        <v>67</v>
      </c>
      <c r="W71" s="4" t="s">
        <v>67</v>
      </c>
      <c r="X71" s="4" t="s">
        <v>67</v>
      </c>
      <c r="Y71" s="4" t="s">
        <v>67</v>
      </c>
      <c r="Z71" s="4" t="s">
        <v>67</v>
      </c>
      <c r="AA71" s="4" t="s">
        <v>67</v>
      </c>
      <c r="AB71" s="4" t="s">
        <v>67</v>
      </c>
      <c r="AC71" s="4" t="s">
        <v>67</v>
      </c>
      <c r="AD71" s="4" t="s">
        <v>67</v>
      </c>
      <c r="AE71" s="4" t="s">
        <v>67</v>
      </c>
      <c r="AF71" s="4" t="s">
        <v>67</v>
      </c>
      <c r="AG71" s="4" t="s">
        <v>67</v>
      </c>
    </row>
    <row r="72" spans="1:33" ht="16" hidden="1" x14ac:dyDescent="0.2">
      <c r="A72" s="8" t="s">
        <v>246</v>
      </c>
      <c r="B72" s="4" t="s">
        <v>67</v>
      </c>
      <c r="C72" s="4" t="s">
        <v>67</v>
      </c>
      <c r="D72" s="4" t="s">
        <v>67</v>
      </c>
      <c r="E72" s="4" t="s">
        <v>67</v>
      </c>
      <c r="F72" s="4" t="s">
        <v>67</v>
      </c>
      <c r="G72" s="4" t="s">
        <v>67</v>
      </c>
      <c r="H72" s="4" t="s">
        <v>67</v>
      </c>
      <c r="I72" s="4" t="s">
        <v>67</v>
      </c>
      <c r="J72" s="4" t="s">
        <v>67</v>
      </c>
      <c r="K72" s="4" t="s">
        <v>67</v>
      </c>
      <c r="L72" s="4" t="s">
        <v>67</v>
      </c>
      <c r="M72" s="4" t="s">
        <v>67</v>
      </c>
      <c r="N72" s="4" t="s">
        <v>67</v>
      </c>
      <c r="O72" s="4" t="s">
        <v>67</v>
      </c>
      <c r="P72" s="4" t="s">
        <v>67</v>
      </c>
      <c r="Q72" s="4" t="s">
        <v>67</v>
      </c>
      <c r="R72" s="4" t="s">
        <v>67</v>
      </c>
      <c r="S72" s="4" t="s">
        <v>67</v>
      </c>
      <c r="T72" s="4" t="s">
        <v>67</v>
      </c>
      <c r="U72" s="4" t="s">
        <v>67</v>
      </c>
      <c r="V72" s="4" t="s">
        <v>67</v>
      </c>
      <c r="W72" s="4" t="s">
        <v>67</v>
      </c>
      <c r="X72" s="4" t="s">
        <v>67</v>
      </c>
      <c r="Y72" s="4" t="s">
        <v>67</v>
      </c>
      <c r="Z72" s="4" t="s">
        <v>67</v>
      </c>
      <c r="AA72" s="4" t="s">
        <v>67</v>
      </c>
      <c r="AB72" s="4" t="s">
        <v>67</v>
      </c>
      <c r="AC72" s="4" t="s">
        <v>67</v>
      </c>
      <c r="AD72" s="4" t="s">
        <v>67</v>
      </c>
      <c r="AE72" s="4" t="s">
        <v>67</v>
      </c>
      <c r="AF72" s="4" t="s">
        <v>67</v>
      </c>
      <c r="AG72" s="4" t="s">
        <v>67</v>
      </c>
    </row>
    <row r="73" spans="1:33" ht="16" hidden="1" x14ac:dyDescent="0.2">
      <c r="A73" s="8" t="s">
        <v>248</v>
      </c>
      <c r="B73" s="4" t="s">
        <v>67</v>
      </c>
      <c r="C73" s="4" t="s">
        <v>67</v>
      </c>
      <c r="D73" s="4" t="s">
        <v>67</v>
      </c>
      <c r="E73" s="4" t="s">
        <v>67</v>
      </c>
      <c r="F73" s="4" t="s">
        <v>67</v>
      </c>
      <c r="G73" s="4" t="s">
        <v>67</v>
      </c>
      <c r="H73" s="4" t="s">
        <v>67</v>
      </c>
      <c r="I73" s="4" t="s">
        <v>67</v>
      </c>
      <c r="J73" s="4" t="s">
        <v>67</v>
      </c>
      <c r="K73" s="4" t="s">
        <v>67</v>
      </c>
      <c r="L73" s="4" t="s">
        <v>67</v>
      </c>
      <c r="M73" s="4" t="s">
        <v>67</v>
      </c>
      <c r="N73" s="4" t="s">
        <v>67</v>
      </c>
      <c r="O73" s="4" t="s">
        <v>67</v>
      </c>
      <c r="P73" s="4" t="s">
        <v>67</v>
      </c>
      <c r="Q73" s="4" t="s">
        <v>67</v>
      </c>
      <c r="R73" s="4" t="s">
        <v>67</v>
      </c>
      <c r="S73" s="4" t="s">
        <v>67</v>
      </c>
      <c r="T73" s="4" t="s">
        <v>67</v>
      </c>
      <c r="U73" s="4" t="s">
        <v>67</v>
      </c>
      <c r="V73" s="4" t="s">
        <v>67</v>
      </c>
      <c r="W73" s="4" t="s">
        <v>67</v>
      </c>
      <c r="X73" s="4" t="s">
        <v>67</v>
      </c>
      <c r="Y73" s="4" t="s">
        <v>67</v>
      </c>
      <c r="Z73" s="4" t="s">
        <v>67</v>
      </c>
      <c r="AA73" s="4" t="s">
        <v>67</v>
      </c>
      <c r="AB73" s="4" t="s">
        <v>67</v>
      </c>
      <c r="AC73" s="4" t="s">
        <v>67</v>
      </c>
      <c r="AD73" s="4" t="s">
        <v>67</v>
      </c>
      <c r="AE73" s="4" t="s">
        <v>67</v>
      </c>
      <c r="AF73" s="4" t="s">
        <v>67</v>
      </c>
      <c r="AG73" s="4" t="s">
        <v>67</v>
      </c>
    </row>
    <row r="74" spans="1:33" ht="16" hidden="1" x14ac:dyDescent="0.2">
      <c r="A74" s="8" t="s">
        <v>249</v>
      </c>
      <c r="B74" s="4" t="s">
        <v>67</v>
      </c>
      <c r="C74" s="4" t="s">
        <v>67</v>
      </c>
      <c r="D74" s="4" t="s">
        <v>67</v>
      </c>
      <c r="E74" s="4" t="s">
        <v>67</v>
      </c>
      <c r="F74" s="4" t="s">
        <v>67</v>
      </c>
      <c r="G74" s="4" t="s">
        <v>67</v>
      </c>
      <c r="H74" s="4" t="s">
        <v>67</v>
      </c>
      <c r="I74" s="4" t="s">
        <v>67</v>
      </c>
      <c r="J74" s="4" t="s">
        <v>67</v>
      </c>
      <c r="K74" s="4" t="s">
        <v>67</v>
      </c>
      <c r="L74" s="4" t="s">
        <v>67</v>
      </c>
      <c r="M74" s="4" t="s">
        <v>67</v>
      </c>
      <c r="N74" s="4" t="s">
        <v>67</v>
      </c>
      <c r="O74" s="4" t="s">
        <v>67</v>
      </c>
      <c r="P74" s="4" t="s">
        <v>67</v>
      </c>
      <c r="Q74" s="4" t="s">
        <v>67</v>
      </c>
      <c r="R74" s="4" t="s">
        <v>67</v>
      </c>
      <c r="S74" s="4" t="s">
        <v>67</v>
      </c>
      <c r="T74" s="4" t="s">
        <v>67</v>
      </c>
      <c r="U74" s="4" t="s">
        <v>67</v>
      </c>
      <c r="V74" s="4" t="s">
        <v>67</v>
      </c>
      <c r="W74" s="4" t="s">
        <v>67</v>
      </c>
      <c r="X74" s="4" t="s">
        <v>67</v>
      </c>
      <c r="Y74" s="4" t="s">
        <v>67</v>
      </c>
      <c r="Z74" s="4" t="s">
        <v>67</v>
      </c>
      <c r="AA74" s="4" t="s">
        <v>67</v>
      </c>
      <c r="AB74" s="4" t="s">
        <v>67</v>
      </c>
      <c r="AC74" s="4" t="s">
        <v>67</v>
      </c>
      <c r="AD74" s="4" t="s">
        <v>67</v>
      </c>
      <c r="AE74" s="4" t="s">
        <v>67</v>
      </c>
      <c r="AF74" s="4" t="s">
        <v>67</v>
      </c>
      <c r="AG74" s="4" t="s">
        <v>67</v>
      </c>
    </row>
    <row r="75" spans="1:33" ht="16" hidden="1" x14ac:dyDescent="0.2">
      <c r="A75" s="8" t="s">
        <v>250</v>
      </c>
      <c r="B75" s="4" t="s">
        <v>164</v>
      </c>
      <c r="C75" s="4" t="s">
        <v>67</v>
      </c>
      <c r="D75" s="4" t="s">
        <v>67</v>
      </c>
      <c r="E75" s="4" t="s">
        <v>67</v>
      </c>
      <c r="F75" s="4" t="s">
        <v>67</v>
      </c>
      <c r="G75" s="4" t="s">
        <v>67</v>
      </c>
      <c r="H75" s="4" t="s">
        <v>67</v>
      </c>
      <c r="I75" s="4" t="s">
        <v>67</v>
      </c>
      <c r="J75" s="4" t="s">
        <v>229</v>
      </c>
      <c r="K75" s="4" t="s">
        <v>275</v>
      </c>
      <c r="L75" s="4" t="s">
        <v>67</v>
      </c>
      <c r="M75" s="4" t="s">
        <v>67</v>
      </c>
      <c r="N75" s="4" t="s">
        <v>67</v>
      </c>
      <c r="O75" s="4" t="s">
        <v>67</v>
      </c>
      <c r="P75" s="4" t="s">
        <v>67</v>
      </c>
      <c r="Q75" s="4" t="s">
        <v>67</v>
      </c>
      <c r="R75" s="4" t="s">
        <v>67</v>
      </c>
      <c r="S75" s="4" t="s">
        <v>67</v>
      </c>
      <c r="T75" s="4" t="s">
        <v>67</v>
      </c>
      <c r="U75" s="4" t="s">
        <v>67</v>
      </c>
      <c r="V75" s="4" t="s">
        <v>67</v>
      </c>
      <c r="W75" s="4" t="s">
        <v>94</v>
      </c>
      <c r="X75" s="4" t="s">
        <v>67</v>
      </c>
      <c r="Y75" s="4" t="s">
        <v>67</v>
      </c>
      <c r="Z75" s="4" t="s">
        <v>67</v>
      </c>
      <c r="AA75" s="4" t="s">
        <v>67</v>
      </c>
      <c r="AB75" s="4" t="s">
        <v>66</v>
      </c>
      <c r="AC75" s="4" t="s">
        <v>67</v>
      </c>
      <c r="AD75" s="4" t="s">
        <v>67</v>
      </c>
      <c r="AE75" s="4" t="s">
        <v>67</v>
      </c>
      <c r="AF75" s="4" t="s">
        <v>67</v>
      </c>
      <c r="AG75" s="4" t="s">
        <v>67</v>
      </c>
    </row>
    <row r="76" spans="1:33" ht="16" hidden="1" x14ac:dyDescent="0.2">
      <c r="A76" s="8" t="s">
        <v>253</v>
      </c>
      <c r="B76" s="4" t="s">
        <v>67</v>
      </c>
      <c r="C76" s="4" t="s">
        <v>67</v>
      </c>
      <c r="D76" s="4" t="s">
        <v>67</v>
      </c>
      <c r="E76" s="4" t="s">
        <v>67</v>
      </c>
      <c r="F76" s="4" t="s">
        <v>67</v>
      </c>
      <c r="G76" s="4" t="s">
        <v>67</v>
      </c>
      <c r="H76" s="4" t="s">
        <v>67</v>
      </c>
      <c r="I76" s="4" t="s">
        <v>67</v>
      </c>
      <c r="J76" s="4" t="s">
        <v>67</v>
      </c>
      <c r="K76" s="4" t="s">
        <v>67</v>
      </c>
      <c r="L76" s="4" t="s">
        <v>67</v>
      </c>
      <c r="M76" s="4" t="s">
        <v>67</v>
      </c>
      <c r="N76" s="4" t="s">
        <v>67</v>
      </c>
      <c r="O76" s="4" t="s">
        <v>67</v>
      </c>
      <c r="P76" s="4" t="s">
        <v>67</v>
      </c>
      <c r="Q76" s="4" t="s">
        <v>67</v>
      </c>
      <c r="R76" s="4" t="s">
        <v>67</v>
      </c>
      <c r="S76" s="4" t="s">
        <v>67</v>
      </c>
      <c r="T76" s="4" t="s">
        <v>67</v>
      </c>
      <c r="U76" s="4" t="s">
        <v>67</v>
      </c>
      <c r="V76" s="4" t="s">
        <v>67</v>
      </c>
      <c r="W76" s="4" t="s">
        <v>67</v>
      </c>
      <c r="X76" s="4" t="s">
        <v>67</v>
      </c>
      <c r="Y76" s="4" t="s">
        <v>67</v>
      </c>
      <c r="Z76" s="4" t="s">
        <v>67</v>
      </c>
      <c r="AA76" s="4" t="s">
        <v>67</v>
      </c>
      <c r="AB76" s="4" t="s">
        <v>67</v>
      </c>
      <c r="AC76" s="4" t="s">
        <v>67</v>
      </c>
      <c r="AD76" s="4" t="s">
        <v>67</v>
      </c>
      <c r="AE76" s="4" t="s">
        <v>67</v>
      </c>
      <c r="AF76" s="4" t="s">
        <v>67</v>
      </c>
      <c r="AG76" s="4" t="s">
        <v>67</v>
      </c>
    </row>
    <row r="77" spans="1:33" ht="16" hidden="1" x14ac:dyDescent="0.2">
      <c r="A77" s="8" t="s">
        <v>254</v>
      </c>
      <c r="B77" s="4" t="s">
        <v>67</v>
      </c>
      <c r="C77" s="4" t="s">
        <v>67</v>
      </c>
      <c r="D77" s="4" t="s">
        <v>67</v>
      </c>
      <c r="E77" s="4" t="s">
        <v>67</v>
      </c>
      <c r="F77" s="4" t="s">
        <v>67</v>
      </c>
      <c r="G77" s="4" t="s">
        <v>67</v>
      </c>
      <c r="H77" s="4" t="s">
        <v>67</v>
      </c>
      <c r="I77" s="4" t="s">
        <v>67</v>
      </c>
      <c r="J77" s="4" t="s">
        <v>67</v>
      </c>
      <c r="K77" s="4" t="s">
        <v>67</v>
      </c>
      <c r="L77" s="4" t="s">
        <v>67</v>
      </c>
      <c r="M77" s="4" t="s">
        <v>67</v>
      </c>
      <c r="N77" s="4" t="s">
        <v>146</v>
      </c>
      <c r="O77" s="4" t="s">
        <v>67</v>
      </c>
      <c r="P77" s="4" t="s">
        <v>67</v>
      </c>
      <c r="Q77" s="4" t="s">
        <v>67</v>
      </c>
      <c r="R77" s="4" t="s">
        <v>67</v>
      </c>
      <c r="S77" s="4" t="s">
        <v>67</v>
      </c>
      <c r="T77" s="4" t="s">
        <v>67</v>
      </c>
      <c r="U77" s="4" t="s">
        <v>67</v>
      </c>
      <c r="V77" s="4" t="s">
        <v>67</v>
      </c>
      <c r="W77" s="4" t="s">
        <v>97</v>
      </c>
      <c r="X77" s="4" t="s">
        <v>153</v>
      </c>
      <c r="Y77" s="4" t="s">
        <v>67</v>
      </c>
      <c r="Z77" s="4" t="s">
        <v>67</v>
      </c>
      <c r="AA77" s="4" t="s">
        <v>67</v>
      </c>
      <c r="AB77" s="4" t="s">
        <v>67</v>
      </c>
      <c r="AC77" s="4" t="s">
        <v>67</v>
      </c>
      <c r="AD77" s="4" t="s">
        <v>67</v>
      </c>
      <c r="AE77" s="4" t="s">
        <v>67</v>
      </c>
      <c r="AF77" s="4" t="s">
        <v>67</v>
      </c>
      <c r="AG77" s="4" t="s">
        <v>67</v>
      </c>
    </row>
    <row r="78" spans="1:33" ht="16" hidden="1" x14ac:dyDescent="0.2">
      <c r="A78" s="8" t="s">
        <v>257</v>
      </c>
      <c r="B78" s="4" t="s">
        <v>235</v>
      </c>
      <c r="C78" s="4" t="s">
        <v>67</v>
      </c>
      <c r="D78" s="4" t="s">
        <v>67</v>
      </c>
      <c r="E78" s="4" t="s">
        <v>67</v>
      </c>
      <c r="F78" s="4" t="s">
        <v>67</v>
      </c>
      <c r="G78" s="4" t="s">
        <v>67</v>
      </c>
      <c r="H78" s="4" t="s">
        <v>67</v>
      </c>
      <c r="I78" s="4" t="s">
        <v>67</v>
      </c>
      <c r="J78" s="4" t="s">
        <v>67</v>
      </c>
      <c r="K78" s="4" t="s">
        <v>67</v>
      </c>
      <c r="L78" s="4" t="s">
        <v>67</v>
      </c>
      <c r="M78" s="4" t="s">
        <v>67</v>
      </c>
      <c r="N78" s="4" t="s">
        <v>67</v>
      </c>
      <c r="O78" s="4" t="s">
        <v>67</v>
      </c>
      <c r="P78" s="4" t="s">
        <v>67</v>
      </c>
      <c r="Q78" s="4" t="s">
        <v>67</v>
      </c>
      <c r="R78" s="4" t="s">
        <v>67</v>
      </c>
      <c r="S78" s="4" t="s">
        <v>271</v>
      </c>
      <c r="T78" s="4" t="s">
        <v>67</v>
      </c>
      <c r="U78" s="4" t="s">
        <v>67</v>
      </c>
      <c r="V78" s="4" t="s">
        <v>67</v>
      </c>
      <c r="W78" s="4" t="s">
        <v>132</v>
      </c>
      <c r="X78" s="4" t="s">
        <v>67</v>
      </c>
      <c r="Y78" s="4" t="s">
        <v>67</v>
      </c>
      <c r="Z78" s="4" t="s">
        <v>67</v>
      </c>
      <c r="AA78" s="4" t="s">
        <v>67</v>
      </c>
      <c r="AB78" s="4" t="s">
        <v>67</v>
      </c>
      <c r="AC78" s="4" t="s">
        <v>67</v>
      </c>
      <c r="AD78" s="4" t="s">
        <v>67</v>
      </c>
      <c r="AE78" s="4" t="s">
        <v>67</v>
      </c>
      <c r="AF78" s="4" t="s">
        <v>74</v>
      </c>
      <c r="AG78" s="4" t="s">
        <v>67</v>
      </c>
    </row>
    <row r="79" spans="1:33" ht="16" hidden="1" x14ac:dyDescent="0.2">
      <c r="A79" s="8" t="s">
        <v>260</v>
      </c>
      <c r="B79" s="4" t="s">
        <v>67</v>
      </c>
      <c r="C79" s="4" t="s">
        <v>67</v>
      </c>
      <c r="D79" s="4" t="s">
        <v>67</v>
      </c>
      <c r="E79" s="4" t="s">
        <v>67</v>
      </c>
      <c r="F79" s="4" t="s">
        <v>67</v>
      </c>
      <c r="G79" s="4" t="s">
        <v>67</v>
      </c>
      <c r="H79" s="4" t="s">
        <v>67</v>
      </c>
      <c r="I79" s="4" t="s">
        <v>67</v>
      </c>
      <c r="J79" s="4" t="s">
        <v>67</v>
      </c>
      <c r="K79" s="4" t="s">
        <v>67</v>
      </c>
      <c r="L79" s="4" t="s">
        <v>67</v>
      </c>
      <c r="M79" s="4" t="s">
        <v>67</v>
      </c>
      <c r="N79" s="4" t="s">
        <v>67</v>
      </c>
      <c r="O79" s="4" t="s">
        <v>67</v>
      </c>
      <c r="P79" s="4" t="s">
        <v>67</v>
      </c>
      <c r="Q79" s="4" t="s">
        <v>67</v>
      </c>
      <c r="R79" s="4" t="s">
        <v>67</v>
      </c>
      <c r="S79" s="4" t="s">
        <v>67</v>
      </c>
      <c r="T79" s="4" t="s">
        <v>67</v>
      </c>
      <c r="U79" s="4" t="s">
        <v>67</v>
      </c>
      <c r="V79" s="4" t="s">
        <v>67</v>
      </c>
      <c r="W79" s="4" t="s">
        <v>67</v>
      </c>
      <c r="X79" s="4" t="s">
        <v>67</v>
      </c>
      <c r="Y79" s="4" t="s">
        <v>67</v>
      </c>
      <c r="Z79" s="4" t="s">
        <v>67</v>
      </c>
      <c r="AA79" s="4" t="s">
        <v>67</v>
      </c>
      <c r="AB79" s="4" t="s">
        <v>67</v>
      </c>
      <c r="AC79" s="4" t="s">
        <v>67</v>
      </c>
      <c r="AD79" s="4" t="s">
        <v>67</v>
      </c>
      <c r="AE79" s="4" t="s">
        <v>67</v>
      </c>
      <c r="AF79" s="4" t="s">
        <v>67</v>
      </c>
      <c r="AG79" s="4" t="s">
        <v>67</v>
      </c>
    </row>
    <row r="80" spans="1:33" ht="16" hidden="1" x14ac:dyDescent="0.2">
      <c r="A80" s="7" t="s">
        <v>261</v>
      </c>
      <c r="B80" s="4" t="s">
        <v>119</v>
      </c>
      <c r="C80" s="4" t="s">
        <v>67</v>
      </c>
      <c r="D80" s="4" t="s">
        <v>67</v>
      </c>
      <c r="E80" s="4" t="s">
        <v>319</v>
      </c>
      <c r="F80" s="4" t="s">
        <v>67</v>
      </c>
      <c r="G80" s="4" t="s">
        <v>67</v>
      </c>
      <c r="H80" s="4" t="s">
        <v>67</v>
      </c>
      <c r="I80" s="4" t="s">
        <v>67</v>
      </c>
      <c r="J80" s="4" t="s">
        <v>75</v>
      </c>
      <c r="K80" s="4" t="s">
        <v>67</v>
      </c>
      <c r="L80" s="4" t="s">
        <v>67</v>
      </c>
      <c r="M80" s="4" t="s">
        <v>235</v>
      </c>
      <c r="N80" s="4" t="s">
        <v>473</v>
      </c>
      <c r="O80" s="4" t="s">
        <v>67</v>
      </c>
      <c r="P80" s="4" t="s">
        <v>67</v>
      </c>
      <c r="Q80" s="4" t="s">
        <v>67</v>
      </c>
      <c r="R80" s="4" t="s">
        <v>67</v>
      </c>
      <c r="S80" s="4" t="s">
        <v>78</v>
      </c>
      <c r="T80" s="4" t="s">
        <v>459</v>
      </c>
      <c r="U80" s="4" t="s">
        <v>67</v>
      </c>
      <c r="V80" s="4" t="s">
        <v>67</v>
      </c>
      <c r="W80" s="4" t="s">
        <v>229</v>
      </c>
      <c r="X80" s="4" t="s">
        <v>67</v>
      </c>
      <c r="Y80" s="4" t="s">
        <v>67</v>
      </c>
      <c r="Z80" s="4" t="s">
        <v>67</v>
      </c>
      <c r="AA80" s="4" t="s">
        <v>67</v>
      </c>
      <c r="AB80" s="4" t="s">
        <v>270</v>
      </c>
      <c r="AC80" s="4" t="s">
        <v>67</v>
      </c>
      <c r="AD80" s="4" t="s">
        <v>67</v>
      </c>
      <c r="AE80" s="4" t="s">
        <v>119</v>
      </c>
      <c r="AF80" s="4" t="s">
        <v>66</v>
      </c>
      <c r="AG80" s="4" t="s">
        <v>67</v>
      </c>
    </row>
    <row r="81" spans="1:33" ht="16" hidden="1" x14ac:dyDescent="0.2">
      <c r="A81" s="8" t="s">
        <v>265</v>
      </c>
      <c r="B81" s="4" t="s">
        <v>67</v>
      </c>
      <c r="C81" s="4" t="s">
        <v>67</v>
      </c>
      <c r="D81" s="4" t="s">
        <v>67</v>
      </c>
      <c r="E81" s="4" t="s">
        <v>319</v>
      </c>
      <c r="F81" s="4" t="s">
        <v>67</v>
      </c>
      <c r="G81" s="4" t="s">
        <v>67</v>
      </c>
      <c r="H81" s="4" t="s">
        <v>67</v>
      </c>
      <c r="I81" s="4" t="s">
        <v>67</v>
      </c>
      <c r="J81" s="4" t="s">
        <v>67</v>
      </c>
      <c r="K81" s="4" t="s">
        <v>67</v>
      </c>
      <c r="L81" s="4" t="s">
        <v>67</v>
      </c>
      <c r="M81" s="4" t="s">
        <v>174</v>
      </c>
      <c r="N81" s="4" t="s">
        <v>67</v>
      </c>
      <c r="O81" s="4" t="s">
        <v>67</v>
      </c>
      <c r="P81" s="4" t="s">
        <v>67</v>
      </c>
      <c r="Q81" s="4" t="s">
        <v>67</v>
      </c>
      <c r="R81" s="4" t="s">
        <v>67</v>
      </c>
      <c r="S81" s="4" t="s">
        <v>67</v>
      </c>
      <c r="T81" s="4" t="s">
        <v>67</v>
      </c>
      <c r="U81" s="4" t="s">
        <v>67</v>
      </c>
      <c r="V81" s="4" t="s">
        <v>67</v>
      </c>
      <c r="W81" s="4" t="s">
        <v>67</v>
      </c>
      <c r="X81" s="4" t="s">
        <v>67</v>
      </c>
      <c r="Y81" s="4" t="s">
        <v>67</v>
      </c>
      <c r="Z81" s="4" t="s">
        <v>67</v>
      </c>
      <c r="AA81" s="4" t="s">
        <v>67</v>
      </c>
      <c r="AB81" s="4" t="s">
        <v>67</v>
      </c>
      <c r="AC81" s="4" t="s">
        <v>67</v>
      </c>
      <c r="AD81" s="4" t="s">
        <v>67</v>
      </c>
      <c r="AE81" s="4" t="s">
        <v>67</v>
      </c>
      <c r="AF81" s="4" t="s">
        <v>67</v>
      </c>
      <c r="AG81" s="4" t="s">
        <v>67</v>
      </c>
    </row>
    <row r="82" spans="1:33" ht="16" hidden="1" x14ac:dyDescent="0.2">
      <c r="A82" s="8" t="s">
        <v>266</v>
      </c>
      <c r="B82" s="4" t="s">
        <v>67</v>
      </c>
      <c r="C82" s="4" t="s">
        <v>67</v>
      </c>
      <c r="D82" s="4" t="s">
        <v>67</v>
      </c>
      <c r="E82" s="4" t="s">
        <v>67</v>
      </c>
      <c r="F82" s="4" t="s">
        <v>67</v>
      </c>
      <c r="G82" s="4" t="s">
        <v>67</v>
      </c>
      <c r="H82" s="4" t="s">
        <v>67</v>
      </c>
      <c r="I82" s="4" t="s">
        <v>67</v>
      </c>
      <c r="J82" s="4" t="s">
        <v>67</v>
      </c>
      <c r="K82" s="4" t="s">
        <v>67</v>
      </c>
      <c r="L82" s="4" t="s">
        <v>67</v>
      </c>
      <c r="M82" s="4" t="s">
        <v>67</v>
      </c>
      <c r="N82" s="4" t="s">
        <v>67</v>
      </c>
      <c r="O82" s="4" t="s">
        <v>67</v>
      </c>
      <c r="P82" s="4" t="s">
        <v>67</v>
      </c>
      <c r="Q82" s="4" t="s">
        <v>67</v>
      </c>
      <c r="R82" s="4" t="s">
        <v>67</v>
      </c>
      <c r="S82" s="4" t="s">
        <v>67</v>
      </c>
      <c r="T82" s="4" t="s">
        <v>67</v>
      </c>
      <c r="U82" s="4" t="s">
        <v>67</v>
      </c>
      <c r="V82" s="4" t="s">
        <v>67</v>
      </c>
      <c r="W82" s="4" t="s">
        <v>67</v>
      </c>
      <c r="X82" s="4" t="s">
        <v>67</v>
      </c>
      <c r="Y82" s="4" t="s">
        <v>67</v>
      </c>
      <c r="Z82" s="4" t="s">
        <v>67</v>
      </c>
      <c r="AA82" s="4" t="s">
        <v>67</v>
      </c>
      <c r="AB82" s="4" t="s">
        <v>67</v>
      </c>
      <c r="AC82" s="4" t="s">
        <v>67</v>
      </c>
      <c r="AD82" s="4" t="s">
        <v>67</v>
      </c>
      <c r="AE82" s="4" t="s">
        <v>67</v>
      </c>
      <c r="AF82" s="4" t="s">
        <v>67</v>
      </c>
      <c r="AG82" s="4" t="s">
        <v>67</v>
      </c>
    </row>
    <row r="83" spans="1:33" ht="16" hidden="1" x14ac:dyDescent="0.2">
      <c r="A83" s="8" t="s">
        <v>267</v>
      </c>
      <c r="B83" s="4" t="s">
        <v>67</v>
      </c>
      <c r="C83" s="4" t="s">
        <v>67</v>
      </c>
      <c r="D83" s="4" t="s">
        <v>67</v>
      </c>
      <c r="E83" s="4" t="s">
        <v>67</v>
      </c>
      <c r="F83" s="4" t="s">
        <v>67</v>
      </c>
      <c r="G83" s="4" t="s">
        <v>67</v>
      </c>
      <c r="H83" s="4" t="s">
        <v>67</v>
      </c>
      <c r="I83" s="4" t="s">
        <v>67</v>
      </c>
      <c r="J83" s="4" t="s">
        <v>67</v>
      </c>
      <c r="K83" s="4" t="s">
        <v>67</v>
      </c>
      <c r="L83" s="4" t="s">
        <v>67</v>
      </c>
      <c r="M83" s="4" t="s">
        <v>67</v>
      </c>
      <c r="N83" s="4" t="s">
        <v>67</v>
      </c>
      <c r="O83" s="4" t="s">
        <v>67</v>
      </c>
      <c r="P83" s="4" t="s">
        <v>67</v>
      </c>
      <c r="Q83" s="4" t="s">
        <v>67</v>
      </c>
      <c r="R83" s="4" t="s">
        <v>67</v>
      </c>
      <c r="S83" s="4" t="s">
        <v>67</v>
      </c>
      <c r="T83" s="4" t="s">
        <v>67</v>
      </c>
      <c r="U83" s="4" t="s">
        <v>67</v>
      </c>
      <c r="V83" s="4" t="s">
        <v>67</v>
      </c>
      <c r="W83" s="4" t="s">
        <v>67</v>
      </c>
      <c r="X83" s="4" t="s">
        <v>67</v>
      </c>
      <c r="Y83" s="4" t="s">
        <v>67</v>
      </c>
      <c r="Z83" s="4" t="s">
        <v>67</v>
      </c>
      <c r="AA83" s="4" t="s">
        <v>67</v>
      </c>
      <c r="AB83" s="4" t="s">
        <v>67</v>
      </c>
      <c r="AC83" s="4" t="s">
        <v>67</v>
      </c>
      <c r="AD83" s="4" t="s">
        <v>67</v>
      </c>
      <c r="AE83" s="4" t="s">
        <v>119</v>
      </c>
      <c r="AF83" s="4" t="s">
        <v>67</v>
      </c>
      <c r="AG83" s="4" t="s">
        <v>67</v>
      </c>
    </row>
    <row r="84" spans="1:33" ht="16" hidden="1" x14ac:dyDescent="0.2">
      <c r="A84" s="8" t="s">
        <v>269</v>
      </c>
      <c r="B84" s="4" t="s">
        <v>67</v>
      </c>
      <c r="C84" s="4" t="s">
        <v>67</v>
      </c>
      <c r="D84" s="4" t="s">
        <v>67</v>
      </c>
      <c r="E84" s="4" t="s">
        <v>67</v>
      </c>
      <c r="F84" s="4" t="s">
        <v>67</v>
      </c>
      <c r="G84" s="4" t="s">
        <v>67</v>
      </c>
      <c r="H84" s="4" t="s">
        <v>67</v>
      </c>
      <c r="I84" s="4" t="s">
        <v>67</v>
      </c>
      <c r="J84" s="4" t="s">
        <v>67</v>
      </c>
      <c r="K84" s="4" t="s">
        <v>67</v>
      </c>
      <c r="L84" s="4" t="s">
        <v>67</v>
      </c>
      <c r="M84" s="4" t="s">
        <v>67</v>
      </c>
      <c r="N84" s="4" t="s">
        <v>67</v>
      </c>
      <c r="O84" s="4" t="s">
        <v>67</v>
      </c>
      <c r="P84" s="4" t="s">
        <v>67</v>
      </c>
      <c r="Q84" s="4" t="s">
        <v>67</v>
      </c>
      <c r="R84" s="4" t="s">
        <v>67</v>
      </c>
      <c r="S84" s="4" t="s">
        <v>67</v>
      </c>
      <c r="T84" s="4" t="s">
        <v>67</v>
      </c>
      <c r="U84" s="4" t="s">
        <v>67</v>
      </c>
      <c r="V84" s="4" t="s">
        <v>67</v>
      </c>
      <c r="W84" s="4" t="s">
        <v>67</v>
      </c>
      <c r="X84" s="4" t="s">
        <v>67</v>
      </c>
      <c r="Y84" s="4" t="s">
        <v>67</v>
      </c>
      <c r="Z84" s="4" t="s">
        <v>67</v>
      </c>
      <c r="AA84" s="4" t="s">
        <v>67</v>
      </c>
      <c r="AB84" s="4" t="s">
        <v>270</v>
      </c>
      <c r="AC84" s="4" t="s">
        <v>67</v>
      </c>
      <c r="AD84" s="4" t="s">
        <v>67</v>
      </c>
      <c r="AE84" s="4" t="s">
        <v>67</v>
      </c>
      <c r="AF84" s="4" t="s">
        <v>67</v>
      </c>
      <c r="AG84" s="4" t="s">
        <v>67</v>
      </c>
    </row>
    <row r="85" spans="1:33" ht="16" hidden="1" x14ac:dyDescent="0.2">
      <c r="A85" s="8" t="s">
        <v>272</v>
      </c>
      <c r="B85" s="4" t="s">
        <v>67</v>
      </c>
      <c r="C85" s="4" t="s">
        <v>67</v>
      </c>
      <c r="D85" s="4" t="s">
        <v>67</v>
      </c>
      <c r="E85" s="4" t="s">
        <v>67</v>
      </c>
      <c r="F85" s="4" t="s">
        <v>67</v>
      </c>
      <c r="G85" s="4" t="s">
        <v>67</v>
      </c>
      <c r="H85" s="4" t="s">
        <v>67</v>
      </c>
      <c r="I85" s="4" t="s">
        <v>67</v>
      </c>
      <c r="J85" s="4" t="s">
        <v>67</v>
      </c>
      <c r="K85" s="4" t="s">
        <v>67</v>
      </c>
      <c r="L85" s="4" t="s">
        <v>67</v>
      </c>
      <c r="M85" s="4" t="s">
        <v>67</v>
      </c>
      <c r="N85" s="4" t="s">
        <v>67</v>
      </c>
      <c r="O85" s="4" t="s">
        <v>67</v>
      </c>
      <c r="P85" s="4" t="s">
        <v>67</v>
      </c>
      <c r="Q85" s="4" t="s">
        <v>67</v>
      </c>
      <c r="R85" s="4" t="s">
        <v>67</v>
      </c>
      <c r="S85" s="4" t="s">
        <v>67</v>
      </c>
      <c r="T85" s="4" t="s">
        <v>67</v>
      </c>
      <c r="U85" s="4" t="s">
        <v>67</v>
      </c>
      <c r="V85" s="4" t="s">
        <v>67</v>
      </c>
      <c r="W85" s="4" t="s">
        <v>67</v>
      </c>
      <c r="X85" s="4" t="s">
        <v>67</v>
      </c>
      <c r="Y85" s="4" t="s">
        <v>67</v>
      </c>
      <c r="Z85" s="4" t="s">
        <v>67</v>
      </c>
      <c r="AA85" s="4" t="s">
        <v>67</v>
      </c>
      <c r="AB85" s="4" t="s">
        <v>67</v>
      </c>
      <c r="AC85" s="4" t="s">
        <v>67</v>
      </c>
      <c r="AD85" s="4" t="s">
        <v>67</v>
      </c>
      <c r="AE85" s="4" t="s">
        <v>67</v>
      </c>
      <c r="AF85" s="4" t="s">
        <v>67</v>
      </c>
      <c r="AG85" s="4" t="s">
        <v>67</v>
      </c>
    </row>
    <row r="86" spans="1:33" ht="16" hidden="1" x14ac:dyDescent="0.2">
      <c r="A86" s="8" t="s">
        <v>273</v>
      </c>
      <c r="B86" s="4" t="s">
        <v>119</v>
      </c>
      <c r="C86" s="4" t="s">
        <v>67</v>
      </c>
      <c r="D86" s="4" t="s">
        <v>67</v>
      </c>
      <c r="E86" s="4" t="s">
        <v>67</v>
      </c>
      <c r="F86" s="4" t="s">
        <v>67</v>
      </c>
      <c r="G86" s="4" t="s">
        <v>67</v>
      </c>
      <c r="H86" s="4" t="s">
        <v>67</v>
      </c>
      <c r="I86" s="4" t="s">
        <v>67</v>
      </c>
      <c r="J86" s="4" t="s">
        <v>67</v>
      </c>
      <c r="K86" s="4" t="s">
        <v>67</v>
      </c>
      <c r="L86" s="4" t="s">
        <v>67</v>
      </c>
      <c r="M86" s="4" t="s">
        <v>67</v>
      </c>
      <c r="N86" s="4" t="s">
        <v>473</v>
      </c>
      <c r="O86" s="4" t="s">
        <v>67</v>
      </c>
      <c r="P86" s="4" t="s">
        <v>67</v>
      </c>
      <c r="Q86" s="4" t="s">
        <v>67</v>
      </c>
      <c r="R86" s="4" t="s">
        <v>67</v>
      </c>
      <c r="S86" s="4" t="s">
        <v>67</v>
      </c>
      <c r="T86" s="4" t="s">
        <v>67</v>
      </c>
      <c r="U86" s="4" t="s">
        <v>67</v>
      </c>
      <c r="V86" s="4" t="s">
        <v>67</v>
      </c>
      <c r="W86" s="4" t="s">
        <v>67</v>
      </c>
      <c r="X86" s="4" t="s">
        <v>67</v>
      </c>
      <c r="Y86" s="4" t="s">
        <v>67</v>
      </c>
      <c r="Z86" s="4" t="s">
        <v>67</v>
      </c>
      <c r="AA86" s="4" t="s">
        <v>67</v>
      </c>
      <c r="AB86" s="4" t="s">
        <v>67</v>
      </c>
      <c r="AC86" s="4" t="s">
        <v>67</v>
      </c>
      <c r="AD86" s="4" t="s">
        <v>67</v>
      </c>
      <c r="AE86" s="4" t="s">
        <v>67</v>
      </c>
      <c r="AF86" s="4" t="s">
        <v>67</v>
      </c>
      <c r="AG86" s="4" t="s">
        <v>67</v>
      </c>
    </row>
    <row r="87" spans="1:33" ht="16" hidden="1" x14ac:dyDescent="0.2">
      <c r="A87" s="8" t="s">
        <v>277</v>
      </c>
      <c r="B87" s="4" t="s">
        <v>67</v>
      </c>
      <c r="C87" s="4" t="s">
        <v>67</v>
      </c>
      <c r="D87" s="4" t="s">
        <v>67</v>
      </c>
      <c r="E87" s="4" t="s">
        <v>67</v>
      </c>
      <c r="F87" s="4" t="s">
        <v>67</v>
      </c>
      <c r="G87" s="4" t="s">
        <v>67</v>
      </c>
      <c r="H87" s="4" t="s">
        <v>67</v>
      </c>
      <c r="I87" s="4" t="s">
        <v>67</v>
      </c>
      <c r="J87" s="4" t="s">
        <v>67</v>
      </c>
      <c r="K87" s="4" t="s">
        <v>67</v>
      </c>
      <c r="L87" s="4" t="s">
        <v>67</v>
      </c>
      <c r="M87" s="4" t="s">
        <v>67</v>
      </c>
      <c r="N87" s="4" t="s">
        <v>67</v>
      </c>
      <c r="O87" s="4" t="s">
        <v>67</v>
      </c>
      <c r="P87" s="4" t="s">
        <v>67</v>
      </c>
      <c r="Q87" s="4" t="s">
        <v>67</v>
      </c>
      <c r="R87" s="4" t="s">
        <v>67</v>
      </c>
      <c r="S87" s="4" t="s">
        <v>67</v>
      </c>
      <c r="T87" s="4" t="s">
        <v>67</v>
      </c>
      <c r="U87" s="4" t="s">
        <v>67</v>
      </c>
      <c r="V87" s="4" t="s">
        <v>67</v>
      </c>
      <c r="W87" s="4" t="s">
        <v>67</v>
      </c>
      <c r="X87" s="4" t="s">
        <v>67</v>
      </c>
      <c r="Y87" s="4" t="s">
        <v>67</v>
      </c>
      <c r="Z87" s="4" t="s">
        <v>67</v>
      </c>
      <c r="AA87" s="4" t="s">
        <v>67</v>
      </c>
      <c r="AB87" s="4" t="s">
        <v>67</v>
      </c>
      <c r="AC87" s="4" t="s">
        <v>67</v>
      </c>
      <c r="AD87" s="4" t="s">
        <v>67</v>
      </c>
      <c r="AE87" s="4" t="s">
        <v>67</v>
      </c>
      <c r="AF87" s="4" t="s">
        <v>67</v>
      </c>
      <c r="AG87" s="4" t="s">
        <v>67</v>
      </c>
    </row>
    <row r="88" spans="1:33" ht="16" hidden="1" x14ac:dyDescent="0.2">
      <c r="A88" s="8" t="s">
        <v>278</v>
      </c>
      <c r="B88" s="4" t="s">
        <v>67</v>
      </c>
      <c r="C88" s="4" t="s">
        <v>67</v>
      </c>
      <c r="D88" s="4" t="s">
        <v>67</v>
      </c>
      <c r="E88" s="4" t="s">
        <v>67</v>
      </c>
      <c r="F88" s="4" t="s">
        <v>67</v>
      </c>
      <c r="G88" s="4" t="s">
        <v>67</v>
      </c>
      <c r="H88" s="4" t="s">
        <v>67</v>
      </c>
      <c r="I88" s="4" t="s">
        <v>67</v>
      </c>
      <c r="J88" s="4" t="s">
        <v>67</v>
      </c>
      <c r="K88" s="4" t="s">
        <v>67</v>
      </c>
      <c r="L88" s="4" t="s">
        <v>67</v>
      </c>
      <c r="M88" s="4" t="s">
        <v>67</v>
      </c>
      <c r="N88" s="4" t="s">
        <v>67</v>
      </c>
      <c r="O88" s="4" t="s">
        <v>67</v>
      </c>
      <c r="P88" s="4" t="s">
        <v>67</v>
      </c>
      <c r="Q88" s="4" t="s">
        <v>67</v>
      </c>
      <c r="R88" s="4" t="s">
        <v>67</v>
      </c>
      <c r="S88" s="4" t="s">
        <v>67</v>
      </c>
      <c r="T88" s="4" t="s">
        <v>67</v>
      </c>
      <c r="U88" s="4" t="s">
        <v>67</v>
      </c>
      <c r="V88" s="4" t="s">
        <v>67</v>
      </c>
      <c r="W88" s="4" t="s">
        <v>271</v>
      </c>
      <c r="X88" s="4" t="s">
        <v>67</v>
      </c>
      <c r="Y88" s="4" t="s">
        <v>67</v>
      </c>
      <c r="Z88" s="4" t="s">
        <v>67</v>
      </c>
      <c r="AA88" s="4" t="s">
        <v>67</v>
      </c>
      <c r="AB88" s="4" t="s">
        <v>67</v>
      </c>
      <c r="AC88" s="4" t="s">
        <v>67</v>
      </c>
      <c r="AD88" s="4" t="s">
        <v>67</v>
      </c>
      <c r="AE88" s="4" t="s">
        <v>67</v>
      </c>
      <c r="AF88" s="4" t="s">
        <v>67</v>
      </c>
      <c r="AG88" s="4" t="s">
        <v>67</v>
      </c>
    </row>
    <row r="89" spans="1:33" ht="16" hidden="1" x14ac:dyDescent="0.2">
      <c r="A89" s="8" t="s">
        <v>280</v>
      </c>
      <c r="B89" s="4" t="s">
        <v>67</v>
      </c>
      <c r="C89" s="4" t="s">
        <v>67</v>
      </c>
      <c r="D89" s="4" t="s">
        <v>67</v>
      </c>
      <c r="E89" s="4" t="s">
        <v>67</v>
      </c>
      <c r="F89" s="4" t="s">
        <v>67</v>
      </c>
      <c r="G89" s="4" t="s">
        <v>67</v>
      </c>
      <c r="H89" s="4" t="s">
        <v>67</v>
      </c>
      <c r="I89" s="4" t="s">
        <v>67</v>
      </c>
      <c r="J89" s="4" t="s">
        <v>67</v>
      </c>
      <c r="K89" s="4" t="s">
        <v>67</v>
      </c>
      <c r="L89" s="4" t="s">
        <v>67</v>
      </c>
      <c r="M89" s="4" t="s">
        <v>67</v>
      </c>
      <c r="N89" s="4" t="s">
        <v>67</v>
      </c>
      <c r="O89" s="4" t="s">
        <v>67</v>
      </c>
      <c r="P89" s="4" t="s">
        <v>67</v>
      </c>
      <c r="Q89" s="4" t="s">
        <v>67</v>
      </c>
      <c r="R89" s="4" t="s">
        <v>67</v>
      </c>
      <c r="S89" s="4" t="s">
        <v>67</v>
      </c>
      <c r="T89" s="4" t="s">
        <v>271</v>
      </c>
      <c r="U89" s="4" t="s">
        <v>67</v>
      </c>
      <c r="V89" s="4" t="s">
        <v>67</v>
      </c>
      <c r="W89" s="4" t="s">
        <v>74</v>
      </c>
      <c r="X89" s="4" t="s">
        <v>67</v>
      </c>
      <c r="Y89" s="4" t="s">
        <v>67</v>
      </c>
      <c r="Z89" s="4" t="s">
        <v>67</v>
      </c>
      <c r="AA89" s="4" t="s">
        <v>67</v>
      </c>
      <c r="AB89" s="4" t="s">
        <v>67</v>
      </c>
      <c r="AC89" s="4" t="s">
        <v>67</v>
      </c>
      <c r="AD89" s="4" t="s">
        <v>67</v>
      </c>
      <c r="AE89" s="4" t="s">
        <v>67</v>
      </c>
      <c r="AF89" s="4" t="s">
        <v>67</v>
      </c>
      <c r="AG89" s="4" t="s">
        <v>67</v>
      </c>
    </row>
    <row r="90" spans="1:33" ht="16" hidden="1" x14ac:dyDescent="0.2">
      <c r="A90" s="8" t="s">
        <v>282</v>
      </c>
      <c r="B90" s="4" t="s">
        <v>67</v>
      </c>
      <c r="C90" s="4" t="s">
        <v>67</v>
      </c>
      <c r="D90" s="4" t="s">
        <v>67</v>
      </c>
      <c r="E90" s="4" t="s">
        <v>67</v>
      </c>
      <c r="F90" s="4" t="s">
        <v>67</v>
      </c>
      <c r="G90" s="4" t="s">
        <v>67</v>
      </c>
      <c r="H90" s="4" t="s">
        <v>67</v>
      </c>
      <c r="I90" s="4" t="s">
        <v>67</v>
      </c>
      <c r="J90" s="4" t="s">
        <v>67</v>
      </c>
      <c r="K90" s="4" t="s">
        <v>67</v>
      </c>
      <c r="L90" s="4" t="s">
        <v>67</v>
      </c>
      <c r="M90" s="4" t="s">
        <v>67</v>
      </c>
      <c r="N90" s="4" t="s">
        <v>67</v>
      </c>
      <c r="O90" s="4" t="s">
        <v>67</v>
      </c>
      <c r="P90" s="4" t="s">
        <v>67</v>
      </c>
      <c r="Q90" s="4" t="s">
        <v>67</v>
      </c>
      <c r="R90" s="4" t="s">
        <v>67</v>
      </c>
      <c r="S90" s="4" t="s">
        <v>67</v>
      </c>
      <c r="T90" s="4" t="s">
        <v>67</v>
      </c>
      <c r="U90" s="4" t="s">
        <v>67</v>
      </c>
      <c r="V90" s="4" t="s">
        <v>67</v>
      </c>
      <c r="W90" s="4" t="s">
        <v>67</v>
      </c>
      <c r="X90" s="4" t="s">
        <v>67</v>
      </c>
      <c r="Y90" s="4" t="s">
        <v>67</v>
      </c>
      <c r="Z90" s="4" t="s">
        <v>67</v>
      </c>
      <c r="AA90" s="4" t="s">
        <v>67</v>
      </c>
      <c r="AB90" s="4" t="s">
        <v>67</v>
      </c>
      <c r="AC90" s="4" t="s">
        <v>67</v>
      </c>
      <c r="AD90" s="4" t="s">
        <v>67</v>
      </c>
      <c r="AE90" s="4" t="s">
        <v>67</v>
      </c>
      <c r="AF90" s="4" t="s">
        <v>67</v>
      </c>
      <c r="AG90" s="4" t="s">
        <v>67</v>
      </c>
    </row>
    <row r="91" spans="1:33" ht="16" hidden="1" x14ac:dyDescent="0.2">
      <c r="A91" s="8" t="s">
        <v>283</v>
      </c>
      <c r="B91" s="4" t="s">
        <v>67</v>
      </c>
      <c r="C91" s="4" t="s">
        <v>67</v>
      </c>
      <c r="D91" s="4" t="s">
        <v>67</v>
      </c>
      <c r="E91" s="4" t="s">
        <v>67</v>
      </c>
      <c r="F91" s="4" t="s">
        <v>67</v>
      </c>
      <c r="G91" s="4" t="s">
        <v>67</v>
      </c>
      <c r="H91" s="4" t="s">
        <v>67</v>
      </c>
      <c r="I91" s="4" t="s">
        <v>67</v>
      </c>
      <c r="J91" s="4" t="s">
        <v>75</v>
      </c>
      <c r="K91" s="4" t="s">
        <v>67</v>
      </c>
      <c r="L91" s="4" t="s">
        <v>67</v>
      </c>
      <c r="M91" s="4" t="s">
        <v>454</v>
      </c>
      <c r="N91" s="4" t="s">
        <v>67</v>
      </c>
      <c r="O91" s="4" t="s">
        <v>67</v>
      </c>
      <c r="P91" s="4" t="s">
        <v>67</v>
      </c>
      <c r="Q91" s="4" t="s">
        <v>67</v>
      </c>
      <c r="R91" s="4" t="s">
        <v>67</v>
      </c>
      <c r="S91" s="4" t="s">
        <v>78</v>
      </c>
      <c r="T91" s="4" t="s">
        <v>454</v>
      </c>
      <c r="U91" s="4" t="s">
        <v>67</v>
      </c>
      <c r="V91" s="4" t="s">
        <v>67</v>
      </c>
      <c r="W91" s="4" t="s">
        <v>67</v>
      </c>
      <c r="X91" s="4" t="s">
        <v>67</v>
      </c>
      <c r="Y91" s="4" t="s">
        <v>67</v>
      </c>
      <c r="Z91" s="4" t="s">
        <v>67</v>
      </c>
      <c r="AA91" s="4" t="s">
        <v>67</v>
      </c>
      <c r="AB91" s="4" t="s">
        <v>67</v>
      </c>
      <c r="AC91" s="4" t="s">
        <v>67</v>
      </c>
      <c r="AD91" s="4" t="s">
        <v>67</v>
      </c>
      <c r="AE91" s="4" t="s">
        <v>67</v>
      </c>
      <c r="AF91" s="4" t="s">
        <v>66</v>
      </c>
      <c r="AG91" s="4" t="s">
        <v>67</v>
      </c>
    </row>
    <row r="92" spans="1:33" ht="16" hidden="1" x14ac:dyDescent="0.2">
      <c r="A92" s="7" t="s">
        <v>286</v>
      </c>
      <c r="B92" s="4" t="s">
        <v>67</v>
      </c>
      <c r="C92" s="4" t="s">
        <v>67</v>
      </c>
      <c r="D92" s="4" t="s">
        <v>67</v>
      </c>
      <c r="E92" s="4" t="s">
        <v>67</v>
      </c>
      <c r="F92" s="4" t="s">
        <v>67</v>
      </c>
      <c r="G92" s="4" t="s">
        <v>67</v>
      </c>
      <c r="H92" s="4" t="s">
        <v>67</v>
      </c>
      <c r="I92" s="4" t="s">
        <v>67</v>
      </c>
      <c r="J92" s="4" t="s">
        <v>67</v>
      </c>
      <c r="K92" s="4" t="s">
        <v>67</v>
      </c>
      <c r="L92" s="4" t="s">
        <v>67</v>
      </c>
      <c r="M92" s="4" t="s">
        <v>67</v>
      </c>
      <c r="N92" s="4" t="s">
        <v>67</v>
      </c>
      <c r="O92" s="4" t="s">
        <v>67</v>
      </c>
      <c r="P92" s="4" t="s">
        <v>67</v>
      </c>
      <c r="Q92" s="4" t="s">
        <v>67</v>
      </c>
      <c r="R92" s="4" t="s">
        <v>67</v>
      </c>
      <c r="S92" s="4" t="s">
        <v>67</v>
      </c>
      <c r="T92" s="4" t="s">
        <v>104</v>
      </c>
      <c r="U92" s="4" t="s">
        <v>67</v>
      </c>
      <c r="V92" s="4" t="s">
        <v>67</v>
      </c>
      <c r="W92" s="4" t="s">
        <v>67</v>
      </c>
      <c r="X92" s="4" t="s">
        <v>67</v>
      </c>
      <c r="Y92" s="4" t="s">
        <v>67</v>
      </c>
      <c r="Z92" s="4" t="s">
        <v>67</v>
      </c>
      <c r="AA92" s="4" t="s">
        <v>67</v>
      </c>
      <c r="AB92" s="4" t="s">
        <v>67</v>
      </c>
      <c r="AC92" s="4" t="s">
        <v>67</v>
      </c>
      <c r="AD92" s="4" t="s">
        <v>67</v>
      </c>
      <c r="AE92" s="4" t="s">
        <v>67</v>
      </c>
      <c r="AF92" s="4" t="s">
        <v>247</v>
      </c>
      <c r="AG92" s="4" t="s">
        <v>67</v>
      </c>
    </row>
    <row r="93" spans="1:33" ht="16" hidden="1" x14ac:dyDescent="0.2">
      <c r="A93" s="6" t="s">
        <v>287</v>
      </c>
      <c r="B93" s="4" t="s">
        <v>163</v>
      </c>
      <c r="C93" s="4" t="s">
        <v>67</v>
      </c>
      <c r="D93" s="4" t="s">
        <v>75</v>
      </c>
      <c r="E93" s="4" t="s">
        <v>67</v>
      </c>
      <c r="F93" s="4" t="s">
        <v>74</v>
      </c>
      <c r="G93" s="4" t="s">
        <v>67</v>
      </c>
      <c r="H93" s="4" t="s">
        <v>75</v>
      </c>
      <c r="I93" s="4" t="s">
        <v>67</v>
      </c>
      <c r="J93" s="4" t="s">
        <v>106</v>
      </c>
      <c r="K93" s="4" t="s">
        <v>67</v>
      </c>
      <c r="L93" s="4" t="s">
        <v>67</v>
      </c>
      <c r="M93" s="4" t="s">
        <v>67</v>
      </c>
      <c r="N93" s="4" t="s">
        <v>275</v>
      </c>
      <c r="O93" s="4" t="s">
        <v>357</v>
      </c>
      <c r="P93" s="4" t="s">
        <v>67</v>
      </c>
      <c r="Q93" s="4" t="s">
        <v>67</v>
      </c>
      <c r="R93" s="4" t="s">
        <v>67</v>
      </c>
      <c r="S93" s="4" t="s">
        <v>153</v>
      </c>
      <c r="T93" s="4" t="s">
        <v>274</v>
      </c>
      <c r="U93" s="4" t="s">
        <v>67</v>
      </c>
      <c r="V93" s="4" t="s">
        <v>67</v>
      </c>
      <c r="W93" s="4" t="s">
        <v>474</v>
      </c>
      <c r="X93" s="4" t="s">
        <v>67</v>
      </c>
      <c r="Y93" s="4" t="s">
        <v>67</v>
      </c>
      <c r="Z93" s="4" t="s">
        <v>67</v>
      </c>
      <c r="AA93" s="4" t="s">
        <v>67</v>
      </c>
      <c r="AB93" s="4" t="s">
        <v>107</v>
      </c>
      <c r="AC93" s="4" t="s">
        <v>67</v>
      </c>
      <c r="AD93" s="4" t="s">
        <v>67</v>
      </c>
      <c r="AE93" s="4" t="s">
        <v>163</v>
      </c>
      <c r="AF93" s="4" t="s">
        <v>133</v>
      </c>
      <c r="AG93" s="4" t="s">
        <v>67</v>
      </c>
    </row>
    <row r="94" spans="1:33" ht="16" hidden="1" x14ac:dyDescent="0.2">
      <c r="A94" s="7" t="s">
        <v>291</v>
      </c>
      <c r="B94" s="4" t="s">
        <v>67</v>
      </c>
      <c r="C94" s="4" t="s">
        <v>67</v>
      </c>
      <c r="D94" s="4" t="s">
        <v>75</v>
      </c>
      <c r="E94" s="4" t="s">
        <v>67</v>
      </c>
      <c r="F94" s="4" t="s">
        <v>74</v>
      </c>
      <c r="G94" s="4" t="s">
        <v>67</v>
      </c>
      <c r="H94" s="4" t="s">
        <v>67</v>
      </c>
      <c r="I94" s="4" t="s">
        <v>67</v>
      </c>
      <c r="J94" s="4" t="s">
        <v>119</v>
      </c>
      <c r="K94" s="4" t="s">
        <v>67</v>
      </c>
      <c r="L94" s="4" t="s">
        <v>67</v>
      </c>
      <c r="M94" s="4" t="s">
        <v>67</v>
      </c>
      <c r="N94" s="4" t="s">
        <v>67</v>
      </c>
      <c r="O94" s="4" t="s">
        <v>67</v>
      </c>
      <c r="P94" s="4" t="s">
        <v>67</v>
      </c>
      <c r="Q94" s="4" t="s">
        <v>67</v>
      </c>
      <c r="R94" s="4" t="s">
        <v>67</v>
      </c>
      <c r="S94" s="4" t="s">
        <v>67</v>
      </c>
      <c r="T94" s="4" t="s">
        <v>97</v>
      </c>
      <c r="U94" s="4" t="s">
        <v>67</v>
      </c>
      <c r="V94" s="4" t="s">
        <v>67</v>
      </c>
      <c r="W94" s="4" t="s">
        <v>67</v>
      </c>
      <c r="X94" s="4" t="s">
        <v>67</v>
      </c>
      <c r="Y94" s="4" t="s">
        <v>67</v>
      </c>
      <c r="Z94" s="4" t="s">
        <v>67</v>
      </c>
      <c r="AA94" s="4" t="s">
        <v>67</v>
      </c>
      <c r="AB94" s="4" t="s">
        <v>67</v>
      </c>
      <c r="AC94" s="4" t="s">
        <v>67</v>
      </c>
      <c r="AD94" s="4" t="s">
        <v>67</v>
      </c>
      <c r="AE94" s="4" t="s">
        <v>67</v>
      </c>
      <c r="AF94" s="4" t="s">
        <v>85</v>
      </c>
      <c r="AG94" s="4" t="s">
        <v>67</v>
      </c>
    </row>
    <row r="95" spans="1:33" ht="16" hidden="1" x14ac:dyDescent="0.2">
      <c r="A95" s="8" t="s">
        <v>294</v>
      </c>
      <c r="B95" s="4" t="s">
        <v>67</v>
      </c>
      <c r="C95" s="4" t="s">
        <v>67</v>
      </c>
      <c r="D95" s="4" t="s">
        <v>67</v>
      </c>
      <c r="E95" s="4" t="s">
        <v>67</v>
      </c>
      <c r="F95" s="4" t="s">
        <v>67</v>
      </c>
      <c r="G95" s="4" t="s">
        <v>67</v>
      </c>
      <c r="H95" s="4" t="s">
        <v>67</v>
      </c>
      <c r="I95" s="4" t="s">
        <v>67</v>
      </c>
      <c r="J95" s="4" t="s">
        <v>67</v>
      </c>
      <c r="K95" s="4" t="s">
        <v>67</v>
      </c>
      <c r="L95" s="4" t="s">
        <v>67</v>
      </c>
      <c r="M95" s="4" t="s">
        <v>67</v>
      </c>
      <c r="N95" s="4" t="s">
        <v>67</v>
      </c>
      <c r="O95" s="4" t="s">
        <v>67</v>
      </c>
      <c r="P95" s="4" t="s">
        <v>67</v>
      </c>
      <c r="Q95" s="4" t="s">
        <v>67</v>
      </c>
      <c r="R95" s="4" t="s">
        <v>67</v>
      </c>
      <c r="S95" s="4" t="s">
        <v>67</v>
      </c>
      <c r="T95" s="4" t="s">
        <v>67</v>
      </c>
      <c r="U95" s="4" t="s">
        <v>67</v>
      </c>
      <c r="V95" s="4" t="s">
        <v>67</v>
      </c>
      <c r="W95" s="4" t="s">
        <v>67</v>
      </c>
      <c r="X95" s="4" t="s">
        <v>67</v>
      </c>
      <c r="Y95" s="4" t="s">
        <v>67</v>
      </c>
      <c r="Z95" s="4" t="s">
        <v>67</v>
      </c>
      <c r="AA95" s="4" t="s">
        <v>67</v>
      </c>
      <c r="AB95" s="4" t="s">
        <v>67</v>
      </c>
      <c r="AC95" s="4" t="s">
        <v>67</v>
      </c>
      <c r="AD95" s="4" t="s">
        <v>67</v>
      </c>
      <c r="AE95" s="4" t="s">
        <v>67</v>
      </c>
      <c r="AF95" s="4" t="s">
        <v>67</v>
      </c>
      <c r="AG95" s="4" t="s">
        <v>67</v>
      </c>
    </row>
    <row r="96" spans="1:33" ht="16" hidden="1" x14ac:dyDescent="0.2">
      <c r="A96" s="8" t="s">
        <v>295</v>
      </c>
      <c r="B96" s="4" t="s">
        <v>67</v>
      </c>
      <c r="C96" s="4" t="s">
        <v>67</v>
      </c>
      <c r="D96" s="4" t="s">
        <v>75</v>
      </c>
      <c r="E96" s="4" t="s">
        <v>67</v>
      </c>
      <c r="F96" s="4" t="s">
        <v>67</v>
      </c>
      <c r="G96" s="4" t="s">
        <v>67</v>
      </c>
      <c r="H96" s="4" t="s">
        <v>67</v>
      </c>
      <c r="I96" s="4" t="s">
        <v>67</v>
      </c>
      <c r="J96" s="4" t="s">
        <v>67</v>
      </c>
      <c r="K96" s="4" t="s">
        <v>67</v>
      </c>
      <c r="L96" s="4" t="s">
        <v>67</v>
      </c>
      <c r="M96" s="4" t="s">
        <v>67</v>
      </c>
      <c r="N96" s="4" t="s">
        <v>67</v>
      </c>
      <c r="O96" s="4" t="s">
        <v>67</v>
      </c>
      <c r="P96" s="4" t="s">
        <v>67</v>
      </c>
      <c r="Q96" s="4" t="s">
        <v>67</v>
      </c>
      <c r="R96" s="4" t="s">
        <v>67</v>
      </c>
      <c r="S96" s="4" t="s">
        <v>67</v>
      </c>
      <c r="T96" s="4" t="s">
        <v>67</v>
      </c>
      <c r="U96" s="4" t="s">
        <v>67</v>
      </c>
      <c r="V96" s="4" t="s">
        <v>67</v>
      </c>
      <c r="W96" s="4" t="s">
        <v>67</v>
      </c>
      <c r="X96" s="4" t="s">
        <v>67</v>
      </c>
      <c r="Y96" s="4" t="s">
        <v>67</v>
      </c>
      <c r="Z96" s="4" t="s">
        <v>67</v>
      </c>
      <c r="AA96" s="4" t="s">
        <v>67</v>
      </c>
      <c r="AB96" s="4" t="s">
        <v>67</v>
      </c>
      <c r="AC96" s="4" t="s">
        <v>67</v>
      </c>
      <c r="AD96" s="4" t="s">
        <v>67</v>
      </c>
      <c r="AE96" s="4" t="s">
        <v>67</v>
      </c>
      <c r="AF96" s="4" t="s">
        <v>67</v>
      </c>
      <c r="AG96" s="4" t="s">
        <v>67</v>
      </c>
    </row>
    <row r="97" spans="1:33" ht="16" hidden="1" x14ac:dyDescent="0.2">
      <c r="A97" s="8" t="s">
        <v>296</v>
      </c>
      <c r="B97" s="4" t="s">
        <v>67</v>
      </c>
      <c r="C97" s="4" t="s">
        <v>67</v>
      </c>
      <c r="D97" s="4" t="s">
        <v>67</v>
      </c>
      <c r="E97" s="4" t="s">
        <v>67</v>
      </c>
      <c r="F97" s="4" t="s">
        <v>67</v>
      </c>
      <c r="G97" s="4" t="s">
        <v>67</v>
      </c>
      <c r="H97" s="4" t="s">
        <v>67</v>
      </c>
      <c r="I97" s="4" t="s">
        <v>67</v>
      </c>
      <c r="J97" s="4" t="s">
        <v>67</v>
      </c>
      <c r="K97" s="4" t="s">
        <v>67</v>
      </c>
      <c r="L97" s="4" t="s">
        <v>67</v>
      </c>
      <c r="M97" s="4" t="s">
        <v>67</v>
      </c>
      <c r="N97" s="4" t="s">
        <v>67</v>
      </c>
      <c r="O97" s="4" t="s">
        <v>67</v>
      </c>
      <c r="P97" s="4" t="s">
        <v>67</v>
      </c>
      <c r="Q97" s="4" t="s">
        <v>67</v>
      </c>
      <c r="R97" s="4" t="s">
        <v>67</v>
      </c>
      <c r="S97" s="4" t="s">
        <v>67</v>
      </c>
      <c r="T97" s="4" t="s">
        <v>67</v>
      </c>
      <c r="U97" s="4" t="s">
        <v>67</v>
      </c>
      <c r="V97" s="4" t="s">
        <v>67</v>
      </c>
      <c r="W97" s="4" t="s">
        <v>67</v>
      </c>
      <c r="X97" s="4" t="s">
        <v>67</v>
      </c>
      <c r="Y97" s="4" t="s">
        <v>67</v>
      </c>
      <c r="Z97" s="4" t="s">
        <v>67</v>
      </c>
      <c r="AA97" s="4" t="s">
        <v>67</v>
      </c>
      <c r="AB97" s="4" t="s">
        <v>67</v>
      </c>
      <c r="AC97" s="4" t="s">
        <v>67</v>
      </c>
      <c r="AD97" s="4" t="s">
        <v>67</v>
      </c>
      <c r="AE97" s="4" t="s">
        <v>67</v>
      </c>
      <c r="AF97" s="4" t="s">
        <v>271</v>
      </c>
      <c r="AG97" s="4" t="s">
        <v>67</v>
      </c>
    </row>
    <row r="98" spans="1:33" ht="16" hidden="1" x14ac:dyDescent="0.2">
      <c r="A98" s="8" t="s">
        <v>298</v>
      </c>
      <c r="B98" s="4" t="s">
        <v>67</v>
      </c>
      <c r="C98" s="4" t="s">
        <v>67</v>
      </c>
      <c r="D98" s="4" t="s">
        <v>67</v>
      </c>
      <c r="E98" s="4" t="s">
        <v>67</v>
      </c>
      <c r="F98" s="4" t="s">
        <v>67</v>
      </c>
      <c r="G98" s="4" t="s">
        <v>67</v>
      </c>
      <c r="H98" s="4" t="s">
        <v>67</v>
      </c>
      <c r="I98" s="4" t="s">
        <v>67</v>
      </c>
      <c r="J98" s="4" t="s">
        <v>67</v>
      </c>
      <c r="K98" s="4" t="s">
        <v>67</v>
      </c>
      <c r="L98" s="4" t="s">
        <v>67</v>
      </c>
      <c r="M98" s="4" t="s">
        <v>67</v>
      </c>
      <c r="N98" s="4" t="s">
        <v>67</v>
      </c>
      <c r="O98" s="4" t="s">
        <v>67</v>
      </c>
      <c r="P98" s="4" t="s">
        <v>67</v>
      </c>
      <c r="Q98" s="4" t="s">
        <v>67</v>
      </c>
      <c r="R98" s="4" t="s">
        <v>67</v>
      </c>
      <c r="S98" s="4" t="s">
        <v>67</v>
      </c>
      <c r="T98" s="4" t="s">
        <v>67</v>
      </c>
      <c r="U98" s="4" t="s">
        <v>67</v>
      </c>
      <c r="V98" s="4" t="s">
        <v>67</v>
      </c>
      <c r="W98" s="4" t="s">
        <v>67</v>
      </c>
      <c r="X98" s="4" t="s">
        <v>67</v>
      </c>
      <c r="Y98" s="4" t="s">
        <v>67</v>
      </c>
      <c r="Z98" s="4" t="s">
        <v>67</v>
      </c>
      <c r="AA98" s="4" t="s">
        <v>67</v>
      </c>
      <c r="AB98" s="4" t="s">
        <v>67</v>
      </c>
      <c r="AC98" s="4" t="s">
        <v>67</v>
      </c>
      <c r="AD98" s="4" t="s">
        <v>67</v>
      </c>
      <c r="AE98" s="4" t="s">
        <v>67</v>
      </c>
      <c r="AF98" s="4" t="s">
        <v>67</v>
      </c>
      <c r="AG98" s="4" t="s">
        <v>67</v>
      </c>
    </row>
    <row r="99" spans="1:33" ht="16" hidden="1" x14ac:dyDescent="0.2">
      <c r="A99" s="8" t="s">
        <v>299</v>
      </c>
      <c r="B99" s="4" t="s">
        <v>67</v>
      </c>
      <c r="C99" s="4" t="s">
        <v>67</v>
      </c>
      <c r="D99" s="4" t="s">
        <v>67</v>
      </c>
      <c r="E99" s="4" t="s">
        <v>67</v>
      </c>
      <c r="F99" s="4" t="s">
        <v>67</v>
      </c>
      <c r="G99" s="4" t="s">
        <v>67</v>
      </c>
      <c r="H99" s="4" t="s">
        <v>67</v>
      </c>
      <c r="I99" s="4" t="s">
        <v>67</v>
      </c>
      <c r="J99" s="4" t="s">
        <v>67</v>
      </c>
      <c r="K99" s="4" t="s">
        <v>67</v>
      </c>
      <c r="L99" s="4" t="s">
        <v>67</v>
      </c>
      <c r="M99" s="4" t="s">
        <v>67</v>
      </c>
      <c r="N99" s="4" t="s">
        <v>67</v>
      </c>
      <c r="O99" s="4" t="s">
        <v>67</v>
      </c>
      <c r="P99" s="4" t="s">
        <v>67</v>
      </c>
      <c r="Q99" s="4" t="s">
        <v>67</v>
      </c>
      <c r="R99" s="4" t="s">
        <v>67</v>
      </c>
      <c r="S99" s="4" t="s">
        <v>67</v>
      </c>
      <c r="T99" s="4" t="s">
        <v>74</v>
      </c>
      <c r="U99" s="4" t="s">
        <v>67</v>
      </c>
      <c r="V99" s="4" t="s">
        <v>67</v>
      </c>
      <c r="W99" s="4" t="s">
        <v>67</v>
      </c>
      <c r="X99" s="4" t="s">
        <v>67</v>
      </c>
      <c r="Y99" s="4" t="s">
        <v>67</v>
      </c>
      <c r="Z99" s="4" t="s">
        <v>67</v>
      </c>
      <c r="AA99" s="4" t="s">
        <v>67</v>
      </c>
      <c r="AB99" s="4" t="s">
        <v>67</v>
      </c>
      <c r="AC99" s="4" t="s">
        <v>67</v>
      </c>
      <c r="AD99" s="4" t="s">
        <v>67</v>
      </c>
      <c r="AE99" s="4" t="s">
        <v>67</v>
      </c>
      <c r="AF99" s="4" t="s">
        <v>117</v>
      </c>
      <c r="AG99" s="4" t="s">
        <v>67</v>
      </c>
    </row>
    <row r="100" spans="1:33" ht="16" hidden="1" x14ac:dyDescent="0.2">
      <c r="A100" s="8" t="s">
        <v>300</v>
      </c>
      <c r="B100" s="4" t="s">
        <v>67</v>
      </c>
      <c r="C100" s="4" t="s">
        <v>67</v>
      </c>
      <c r="D100" s="4" t="s">
        <v>67</v>
      </c>
      <c r="E100" s="4" t="s">
        <v>67</v>
      </c>
      <c r="F100" s="4" t="s">
        <v>67</v>
      </c>
      <c r="G100" s="4" t="s">
        <v>67</v>
      </c>
      <c r="H100" s="4" t="s">
        <v>67</v>
      </c>
      <c r="I100" s="4" t="s">
        <v>67</v>
      </c>
      <c r="J100" s="4" t="s">
        <v>67</v>
      </c>
      <c r="K100" s="4" t="s">
        <v>67</v>
      </c>
      <c r="L100" s="4" t="s">
        <v>67</v>
      </c>
      <c r="M100" s="4" t="s">
        <v>67</v>
      </c>
      <c r="N100" s="4" t="s">
        <v>67</v>
      </c>
      <c r="O100" s="4" t="s">
        <v>67</v>
      </c>
      <c r="P100" s="4" t="s">
        <v>67</v>
      </c>
      <c r="Q100" s="4" t="s">
        <v>67</v>
      </c>
      <c r="R100" s="4" t="s">
        <v>67</v>
      </c>
      <c r="S100" s="4" t="s">
        <v>67</v>
      </c>
      <c r="T100" s="4" t="s">
        <v>67</v>
      </c>
      <c r="U100" s="4" t="s">
        <v>67</v>
      </c>
      <c r="V100" s="4" t="s">
        <v>67</v>
      </c>
      <c r="W100" s="4" t="s">
        <v>67</v>
      </c>
      <c r="X100" s="4" t="s">
        <v>67</v>
      </c>
      <c r="Y100" s="4" t="s">
        <v>67</v>
      </c>
      <c r="Z100" s="4" t="s">
        <v>67</v>
      </c>
      <c r="AA100" s="4" t="s">
        <v>67</v>
      </c>
      <c r="AB100" s="4" t="s">
        <v>67</v>
      </c>
      <c r="AC100" s="4" t="s">
        <v>67</v>
      </c>
      <c r="AD100" s="4" t="s">
        <v>67</v>
      </c>
      <c r="AE100" s="4" t="s">
        <v>67</v>
      </c>
      <c r="AF100" s="4" t="s">
        <v>67</v>
      </c>
      <c r="AG100" s="4" t="s">
        <v>67</v>
      </c>
    </row>
    <row r="101" spans="1:33" ht="16" hidden="1" x14ac:dyDescent="0.2">
      <c r="A101" s="8" t="s">
        <v>301</v>
      </c>
      <c r="B101" s="4" t="s">
        <v>67</v>
      </c>
      <c r="C101" s="4" t="s">
        <v>67</v>
      </c>
      <c r="D101" s="4" t="s">
        <v>67</v>
      </c>
      <c r="E101" s="4" t="s">
        <v>67</v>
      </c>
      <c r="F101" s="4" t="s">
        <v>74</v>
      </c>
      <c r="G101" s="4" t="s">
        <v>67</v>
      </c>
      <c r="H101" s="4" t="s">
        <v>67</v>
      </c>
      <c r="I101" s="4" t="s">
        <v>67</v>
      </c>
      <c r="J101" s="4" t="s">
        <v>119</v>
      </c>
      <c r="K101" s="4" t="s">
        <v>67</v>
      </c>
      <c r="L101" s="4" t="s">
        <v>67</v>
      </c>
      <c r="M101" s="4" t="s">
        <v>67</v>
      </c>
      <c r="N101" s="4" t="s">
        <v>67</v>
      </c>
      <c r="O101" s="4" t="s">
        <v>67</v>
      </c>
      <c r="P101" s="4" t="s">
        <v>67</v>
      </c>
      <c r="Q101" s="4" t="s">
        <v>67</v>
      </c>
      <c r="R101" s="4" t="s">
        <v>67</v>
      </c>
      <c r="S101" s="4" t="s">
        <v>67</v>
      </c>
      <c r="T101" s="4" t="s">
        <v>275</v>
      </c>
      <c r="U101" s="4" t="s">
        <v>67</v>
      </c>
      <c r="V101" s="4" t="s">
        <v>67</v>
      </c>
      <c r="W101" s="4" t="s">
        <v>67</v>
      </c>
      <c r="X101" s="4" t="s">
        <v>67</v>
      </c>
      <c r="Y101" s="4" t="s">
        <v>67</v>
      </c>
      <c r="Z101" s="4" t="s">
        <v>67</v>
      </c>
      <c r="AA101" s="4" t="s">
        <v>67</v>
      </c>
      <c r="AB101" s="4" t="s">
        <v>67</v>
      </c>
      <c r="AC101" s="4" t="s">
        <v>67</v>
      </c>
      <c r="AD101" s="4" t="s">
        <v>67</v>
      </c>
      <c r="AE101" s="4" t="s">
        <v>67</v>
      </c>
      <c r="AF101" s="4" t="s">
        <v>357</v>
      </c>
      <c r="AG101" s="4" t="s">
        <v>67</v>
      </c>
    </row>
    <row r="102" spans="1:33" ht="16" hidden="1" x14ac:dyDescent="0.2">
      <c r="A102" s="7" t="s">
        <v>302</v>
      </c>
      <c r="B102" s="4" t="s">
        <v>67</v>
      </c>
      <c r="C102" s="4" t="s">
        <v>67</v>
      </c>
      <c r="D102" s="4" t="s">
        <v>67</v>
      </c>
      <c r="E102" s="4" t="s">
        <v>67</v>
      </c>
      <c r="F102" s="4" t="s">
        <v>67</v>
      </c>
      <c r="G102" s="4" t="s">
        <v>67</v>
      </c>
      <c r="H102" s="4" t="s">
        <v>67</v>
      </c>
      <c r="I102" s="4" t="s">
        <v>67</v>
      </c>
      <c r="J102" s="4" t="s">
        <v>67</v>
      </c>
      <c r="K102" s="4" t="s">
        <v>67</v>
      </c>
      <c r="L102" s="4" t="s">
        <v>67</v>
      </c>
      <c r="M102" s="4" t="s">
        <v>67</v>
      </c>
      <c r="N102" s="4" t="s">
        <v>67</v>
      </c>
      <c r="O102" s="4" t="s">
        <v>67</v>
      </c>
      <c r="P102" s="4" t="s">
        <v>67</v>
      </c>
      <c r="Q102" s="4" t="s">
        <v>67</v>
      </c>
      <c r="R102" s="4" t="s">
        <v>67</v>
      </c>
      <c r="S102" s="4" t="s">
        <v>67</v>
      </c>
      <c r="T102" s="4" t="s">
        <v>67</v>
      </c>
      <c r="U102" s="4" t="s">
        <v>67</v>
      </c>
      <c r="V102" s="4" t="s">
        <v>67</v>
      </c>
      <c r="W102" s="4" t="s">
        <v>67</v>
      </c>
      <c r="X102" s="4" t="s">
        <v>67</v>
      </c>
      <c r="Y102" s="4" t="s">
        <v>67</v>
      </c>
      <c r="Z102" s="4" t="s">
        <v>67</v>
      </c>
      <c r="AA102" s="4" t="s">
        <v>67</v>
      </c>
      <c r="AB102" s="4" t="s">
        <v>67</v>
      </c>
      <c r="AC102" s="4" t="s">
        <v>67</v>
      </c>
      <c r="AD102" s="4" t="s">
        <v>67</v>
      </c>
      <c r="AE102" s="4" t="s">
        <v>67</v>
      </c>
      <c r="AF102" s="4" t="s">
        <v>67</v>
      </c>
      <c r="AG102" s="4" t="s">
        <v>67</v>
      </c>
    </row>
    <row r="103" spans="1:33" ht="16" hidden="1" x14ac:dyDescent="0.2">
      <c r="A103" s="8" t="s">
        <v>303</v>
      </c>
      <c r="B103" s="4" t="s">
        <v>67</v>
      </c>
      <c r="C103" s="4" t="s">
        <v>67</v>
      </c>
      <c r="D103" s="4" t="s">
        <v>67</v>
      </c>
      <c r="E103" s="4" t="s">
        <v>67</v>
      </c>
      <c r="F103" s="4" t="s">
        <v>67</v>
      </c>
      <c r="G103" s="4" t="s">
        <v>67</v>
      </c>
      <c r="H103" s="4" t="s">
        <v>67</v>
      </c>
      <c r="I103" s="4" t="s">
        <v>67</v>
      </c>
      <c r="J103" s="4" t="s">
        <v>67</v>
      </c>
      <c r="K103" s="4" t="s">
        <v>67</v>
      </c>
      <c r="L103" s="4" t="s">
        <v>67</v>
      </c>
      <c r="M103" s="4" t="s">
        <v>67</v>
      </c>
      <c r="N103" s="4" t="s">
        <v>67</v>
      </c>
      <c r="O103" s="4" t="s">
        <v>67</v>
      </c>
      <c r="P103" s="4" t="s">
        <v>67</v>
      </c>
      <c r="Q103" s="4" t="s">
        <v>67</v>
      </c>
      <c r="R103" s="4" t="s">
        <v>67</v>
      </c>
      <c r="S103" s="4" t="s">
        <v>67</v>
      </c>
      <c r="T103" s="4" t="s">
        <v>67</v>
      </c>
      <c r="U103" s="4" t="s">
        <v>67</v>
      </c>
      <c r="V103" s="4" t="s">
        <v>67</v>
      </c>
      <c r="W103" s="4" t="s">
        <v>67</v>
      </c>
      <c r="X103" s="4" t="s">
        <v>67</v>
      </c>
      <c r="Y103" s="4" t="s">
        <v>67</v>
      </c>
      <c r="Z103" s="4" t="s">
        <v>67</v>
      </c>
      <c r="AA103" s="4" t="s">
        <v>67</v>
      </c>
      <c r="AB103" s="4" t="s">
        <v>67</v>
      </c>
      <c r="AC103" s="4" t="s">
        <v>67</v>
      </c>
      <c r="AD103" s="4" t="s">
        <v>67</v>
      </c>
      <c r="AE103" s="4" t="s">
        <v>67</v>
      </c>
      <c r="AF103" s="4" t="s">
        <v>67</v>
      </c>
      <c r="AG103" s="4" t="s">
        <v>67</v>
      </c>
    </row>
    <row r="104" spans="1:33" ht="16" hidden="1" x14ac:dyDescent="0.2">
      <c r="A104" s="8" t="s">
        <v>304</v>
      </c>
      <c r="B104" s="4" t="s">
        <v>67</v>
      </c>
      <c r="C104" s="4" t="s">
        <v>67</v>
      </c>
      <c r="D104" s="4" t="s">
        <v>67</v>
      </c>
      <c r="E104" s="4" t="s">
        <v>67</v>
      </c>
      <c r="F104" s="4" t="s">
        <v>67</v>
      </c>
      <c r="G104" s="4" t="s">
        <v>67</v>
      </c>
      <c r="H104" s="4" t="s">
        <v>67</v>
      </c>
      <c r="I104" s="4" t="s">
        <v>67</v>
      </c>
      <c r="J104" s="4" t="s">
        <v>67</v>
      </c>
      <c r="K104" s="4" t="s">
        <v>67</v>
      </c>
      <c r="L104" s="4" t="s">
        <v>67</v>
      </c>
      <c r="M104" s="4" t="s">
        <v>67</v>
      </c>
      <c r="N104" s="4" t="s">
        <v>67</v>
      </c>
      <c r="O104" s="4" t="s">
        <v>67</v>
      </c>
      <c r="P104" s="4" t="s">
        <v>67</v>
      </c>
      <c r="Q104" s="4" t="s">
        <v>67</v>
      </c>
      <c r="R104" s="4" t="s">
        <v>67</v>
      </c>
      <c r="S104" s="4" t="s">
        <v>67</v>
      </c>
      <c r="T104" s="4" t="s">
        <v>67</v>
      </c>
      <c r="U104" s="4" t="s">
        <v>67</v>
      </c>
      <c r="V104" s="4" t="s">
        <v>67</v>
      </c>
      <c r="W104" s="4" t="s">
        <v>67</v>
      </c>
      <c r="X104" s="4" t="s">
        <v>67</v>
      </c>
      <c r="Y104" s="4" t="s">
        <v>67</v>
      </c>
      <c r="Z104" s="4" t="s">
        <v>67</v>
      </c>
      <c r="AA104" s="4" t="s">
        <v>67</v>
      </c>
      <c r="AB104" s="4" t="s">
        <v>67</v>
      </c>
      <c r="AC104" s="4" t="s">
        <v>67</v>
      </c>
      <c r="AD104" s="4" t="s">
        <v>67</v>
      </c>
      <c r="AE104" s="4" t="s">
        <v>67</v>
      </c>
      <c r="AF104" s="4" t="s">
        <v>67</v>
      </c>
      <c r="AG104" s="4" t="s">
        <v>67</v>
      </c>
    </row>
    <row r="105" spans="1:33" ht="32" hidden="1" x14ac:dyDescent="0.2">
      <c r="A105" s="8" t="s">
        <v>305</v>
      </c>
      <c r="B105" s="4" t="s">
        <v>67</v>
      </c>
      <c r="C105" s="4" t="s">
        <v>67</v>
      </c>
      <c r="D105" s="4" t="s">
        <v>67</v>
      </c>
      <c r="E105" s="4" t="s">
        <v>67</v>
      </c>
      <c r="F105" s="4" t="s">
        <v>67</v>
      </c>
      <c r="G105" s="4" t="s">
        <v>67</v>
      </c>
      <c r="H105" s="4" t="s">
        <v>67</v>
      </c>
      <c r="I105" s="4" t="s">
        <v>67</v>
      </c>
      <c r="J105" s="4" t="s">
        <v>67</v>
      </c>
      <c r="K105" s="4" t="s">
        <v>67</v>
      </c>
      <c r="L105" s="4" t="s">
        <v>67</v>
      </c>
      <c r="M105" s="4" t="s">
        <v>67</v>
      </c>
      <c r="N105" s="4" t="s">
        <v>67</v>
      </c>
      <c r="O105" s="4" t="s">
        <v>67</v>
      </c>
      <c r="P105" s="4" t="s">
        <v>67</v>
      </c>
      <c r="Q105" s="4" t="s">
        <v>67</v>
      </c>
      <c r="R105" s="4" t="s">
        <v>67</v>
      </c>
      <c r="S105" s="4" t="s">
        <v>67</v>
      </c>
      <c r="T105" s="4" t="s">
        <v>67</v>
      </c>
      <c r="U105" s="4" t="s">
        <v>67</v>
      </c>
      <c r="V105" s="4" t="s">
        <v>67</v>
      </c>
      <c r="W105" s="4" t="s">
        <v>67</v>
      </c>
      <c r="X105" s="4" t="s">
        <v>67</v>
      </c>
      <c r="Y105" s="4" t="s">
        <v>67</v>
      </c>
      <c r="Z105" s="4" t="s">
        <v>67</v>
      </c>
      <c r="AA105" s="4" t="s">
        <v>67</v>
      </c>
      <c r="AB105" s="4" t="s">
        <v>67</v>
      </c>
      <c r="AC105" s="4" t="s">
        <v>67</v>
      </c>
      <c r="AD105" s="4" t="s">
        <v>67</v>
      </c>
      <c r="AE105" s="4" t="s">
        <v>67</v>
      </c>
      <c r="AF105" s="4" t="s">
        <v>67</v>
      </c>
      <c r="AG105" s="4" t="s">
        <v>67</v>
      </c>
    </row>
    <row r="106" spans="1:33" ht="16" hidden="1" x14ac:dyDescent="0.2">
      <c r="A106" s="8" t="s">
        <v>307</v>
      </c>
      <c r="B106" s="4" t="s">
        <v>67</v>
      </c>
      <c r="C106" s="4" t="s">
        <v>67</v>
      </c>
      <c r="D106" s="4" t="s">
        <v>67</v>
      </c>
      <c r="E106" s="4" t="s">
        <v>67</v>
      </c>
      <c r="F106" s="4" t="s">
        <v>67</v>
      </c>
      <c r="G106" s="4" t="s">
        <v>67</v>
      </c>
      <c r="H106" s="4" t="s">
        <v>67</v>
      </c>
      <c r="I106" s="4" t="s">
        <v>67</v>
      </c>
      <c r="J106" s="4" t="s">
        <v>67</v>
      </c>
      <c r="K106" s="4" t="s">
        <v>67</v>
      </c>
      <c r="L106" s="4" t="s">
        <v>67</v>
      </c>
      <c r="M106" s="4" t="s">
        <v>67</v>
      </c>
      <c r="N106" s="4" t="s">
        <v>67</v>
      </c>
      <c r="O106" s="4" t="s">
        <v>67</v>
      </c>
      <c r="P106" s="4" t="s">
        <v>67</v>
      </c>
      <c r="Q106" s="4" t="s">
        <v>67</v>
      </c>
      <c r="R106" s="4" t="s">
        <v>67</v>
      </c>
      <c r="S106" s="4" t="s">
        <v>67</v>
      </c>
      <c r="T106" s="4" t="s">
        <v>67</v>
      </c>
      <c r="U106" s="4" t="s">
        <v>67</v>
      </c>
      <c r="V106" s="4" t="s">
        <v>67</v>
      </c>
      <c r="W106" s="4" t="s">
        <v>67</v>
      </c>
      <c r="X106" s="4" t="s">
        <v>67</v>
      </c>
      <c r="Y106" s="4" t="s">
        <v>67</v>
      </c>
      <c r="Z106" s="4" t="s">
        <v>67</v>
      </c>
      <c r="AA106" s="4" t="s">
        <v>67</v>
      </c>
      <c r="AB106" s="4" t="s">
        <v>67</v>
      </c>
      <c r="AC106" s="4" t="s">
        <v>67</v>
      </c>
      <c r="AD106" s="4" t="s">
        <v>67</v>
      </c>
      <c r="AE106" s="4" t="s">
        <v>67</v>
      </c>
      <c r="AF106" s="4" t="s">
        <v>67</v>
      </c>
      <c r="AG106" s="4" t="s">
        <v>67</v>
      </c>
    </row>
    <row r="107" spans="1:33" ht="16" hidden="1" x14ac:dyDescent="0.2">
      <c r="A107" s="7" t="s">
        <v>308</v>
      </c>
      <c r="B107" s="4" t="s">
        <v>67</v>
      </c>
      <c r="C107" s="4" t="s">
        <v>67</v>
      </c>
      <c r="D107" s="4" t="s">
        <v>67</v>
      </c>
      <c r="E107" s="4" t="s">
        <v>67</v>
      </c>
      <c r="F107" s="4" t="s">
        <v>67</v>
      </c>
      <c r="G107" s="4" t="s">
        <v>67</v>
      </c>
      <c r="H107" s="4" t="s">
        <v>67</v>
      </c>
      <c r="I107" s="4" t="s">
        <v>67</v>
      </c>
      <c r="J107" s="4" t="s">
        <v>67</v>
      </c>
      <c r="K107" s="4" t="s">
        <v>67</v>
      </c>
      <c r="L107" s="4" t="s">
        <v>67</v>
      </c>
      <c r="M107" s="4" t="s">
        <v>67</v>
      </c>
      <c r="N107" s="4" t="s">
        <v>275</v>
      </c>
      <c r="O107" s="4" t="s">
        <v>67</v>
      </c>
      <c r="P107" s="4" t="s">
        <v>67</v>
      </c>
      <c r="Q107" s="4" t="s">
        <v>67</v>
      </c>
      <c r="R107" s="4" t="s">
        <v>67</v>
      </c>
      <c r="S107" s="4" t="s">
        <v>67</v>
      </c>
      <c r="T107" s="4" t="s">
        <v>67</v>
      </c>
      <c r="U107" s="4" t="s">
        <v>67</v>
      </c>
      <c r="V107" s="4" t="s">
        <v>67</v>
      </c>
      <c r="W107" s="4" t="s">
        <v>473</v>
      </c>
      <c r="X107" s="4" t="s">
        <v>67</v>
      </c>
      <c r="Y107" s="4" t="s">
        <v>67</v>
      </c>
      <c r="Z107" s="4" t="s">
        <v>67</v>
      </c>
      <c r="AA107" s="4" t="s">
        <v>67</v>
      </c>
      <c r="AB107" s="4" t="s">
        <v>107</v>
      </c>
      <c r="AC107" s="4" t="s">
        <v>67</v>
      </c>
      <c r="AD107" s="4" t="s">
        <v>67</v>
      </c>
      <c r="AE107" s="4" t="s">
        <v>67</v>
      </c>
      <c r="AF107" s="4" t="s">
        <v>67</v>
      </c>
      <c r="AG107" s="4" t="s">
        <v>67</v>
      </c>
    </row>
    <row r="108" spans="1:33" ht="16" hidden="1" x14ac:dyDescent="0.2">
      <c r="A108" s="8" t="s">
        <v>311</v>
      </c>
      <c r="B108" s="4" t="s">
        <v>67</v>
      </c>
      <c r="C108" s="4" t="s">
        <v>67</v>
      </c>
      <c r="D108" s="4" t="s">
        <v>67</v>
      </c>
      <c r="E108" s="4" t="s">
        <v>67</v>
      </c>
      <c r="F108" s="4" t="s">
        <v>67</v>
      </c>
      <c r="G108" s="4" t="s">
        <v>67</v>
      </c>
      <c r="H108" s="4" t="s">
        <v>67</v>
      </c>
      <c r="I108" s="4" t="s">
        <v>67</v>
      </c>
      <c r="J108" s="4" t="s">
        <v>67</v>
      </c>
      <c r="K108" s="4" t="s">
        <v>67</v>
      </c>
      <c r="L108" s="4" t="s">
        <v>67</v>
      </c>
      <c r="M108" s="4" t="s">
        <v>67</v>
      </c>
      <c r="N108" s="4" t="s">
        <v>275</v>
      </c>
      <c r="O108" s="4" t="s">
        <v>67</v>
      </c>
      <c r="P108" s="4" t="s">
        <v>67</v>
      </c>
      <c r="Q108" s="4" t="s">
        <v>67</v>
      </c>
      <c r="R108" s="4" t="s">
        <v>67</v>
      </c>
      <c r="S108" s="4" t="s">
        <v>67</v>
      </c>
      <c r="T108" s="4" t="s">
        <v>67</v>
      </c>
      <c r="U108" s="4" t="s">
        <v>67</v>
      </c>
      <c r="V108" s="4" t="s">
        <v>67</v>
      </c>
      <c r="W108" s="4" t="s">
        <v>67</v>
      </c>
      <c r="X108" s="4" t="s">
        <v>67</v>
      </c>
      <c r="Y108" s="4" t="s">
        <v>67</v>
      </c>
      <c r="Z108" s="4" t="s">
        <v>67</v>
      </c>
      <c r="AA108" s="4" t="s">
        <v>67</v>
      </c>
      <c r="AB108" s="4" t="s">
        <v>67</v>
      </c>
      <c r="AC108" s="4" t="s">
        <v>67</v>
      </c>
      <c r="AD108" s="4" t="s">
        <v>67</v>
      </c>
      <c r="AE108" s="4" t="s">
        <v>67</v>
      </c>
      <c r="AF108" s="4" t="s">
        <v>67</v>
      </c>
      <c r="AG108" s="4" t="s">
        <v>67</v>
      </c>
    </row>
    <row r="109" spans="1:33" ht="16" hidden="1" x14ac:dyDescent="0.2">
      <c r="A109" s="8" t="s">
        <v>312</v>
      </c>
      <c r="B109" s="4" t="s">
        <v>67</v>
      </c>
      <c r="C109" s="4" t="s">
        <v>67</v>
      </c>
      <c r="D109" s="4" t="s">
        <v>67</v>
      </c>
      <c r="E109" s="4" t="s">
        <v>67</v>
      </c>
      <c r="F109" s="4" t="s">
        <v>67</v>
      </c>
      <c r="G109" s="4" t="s">
        <v>67</v>
      </c>
      <c r="H109" s="4" t="s">
        <v>67</v>
      </c>
      <c r="I109" s="4" t="s">
        <v>67</v>
      </c>
      <c r="J109" s="4" t="s">
        <v>67</v>
      </c>
      <c r="K109" s="4" t="s">
        <v>67</v>
      </c>
      <c r="L109" s="4" t="s">
        <v>67</v>
      </c>
      <c r="M109" s="4" t="s">
        <v>67</v>
      </c>
      <c r="N109" s="4" t="s">
        <v>67</v>
      </c>
      <c r="O109" s="4" t="s">
        <v>67</v>
      </c>
      <c r="P109" s="4" t="s">
        <v>67</v>
      </c>
      <c r="Q109" s="4" t="s">
        <v>67</v>
      </c>
      <c r="R109" s="4" t="s">
        <v>67</v>
      </c>
      <c r="S109" s="4" t="s">
        <v>67</v>
      </c>
      <c r="T109" s="4" t="s">
        <v>67</v>
      </c>
      <c r="U109" s="4" t="s">
        <v>67</v>
      </c>
      <c r="V109" s="4" t="s">
        <v>67</v>
      </c>
      <c r="W109" s="4" t="s">
        <v>473</v>
      </c>
      <c r="X109" s="4" t="s">
        <v>67</v>
      </c>
      <c r="Y109" s="4" t="s">
        <v>67</v>
      </c>
      <c r="Z109" s="4" t="s">
        <v>67</v>
      </c>
      <c r="AA109" s="4" t="s">
        <v>67</v>
      </c>
      <c r="AB109" s="4" t="s">
        <v>107</v>
      </c>
      <c r="AC109" s="4" t="s">
        <v>67</v>
      </c>
      <c r="AD109" s="4" t="s">
        <v>67</v>
      </c>
      <c r="AE109" s="4" t="s">
        <v>67</v>
      </c>
      <c r="AF109" s="4" t="s">
        <v>67</v>
      </c>
      <c r="AG109" s="4" t="s">
        <v>67</v>
      </c>
    </row>
    <row r="110" spans="1:33" ht="16" hidden="1" x14ac:dyDescent="0.2">
      <c r="A110" s="8" t="s">
        <v>313</v>
      </c>
      <c r="B110" s="4" t="s">
        <v>67</v>
      </c>
      <c r="C110" s="4" t="s">
        <v>67</v>
      </c>
      <c r="D110" s="4" t="s">
        <v>67</v>
      </c>
      <c r="E110" s="4" t="s">
        <v>67</v>
      </c>
      <c r="F110" s="4" t="s">
        <v>67</v>
      </c>
      <c r="G110" s="4" t="s">
        <v>67</v>
      </c>
      <c r="H110" s="4" t="s">
        <v>67</v>
      </c>
      <c r="I110" s="4" t="s">
        <v>67</v>
      </c>
      <c r="J110" s="4" t="s">
        <v>67</v>
      </c>
      <c r="K110" s="4" t="s">
        <v>67</v>
      </c>
      <c r="L110" s="4" t="s">
        <v>67</v>
      </c>
      <c r="M110" s="4" t="s">
        <v>67</v>
      </c>
      <c r="N110" s="4" t="s">
        <v>67</v>
      </c>
      <c r="O110" s="4" t="s">
        <v>67</v>
      </c>
      <c r="P110" s="4" t="s">
        <v>67</v>
      </c>
      <c r="Q110" s="4" t="s">
        <v>67</v>
      </c>
      <c r="R110" s="4" t="s">
        <v>67</v>
      </c>
      <c r="S110" s="4" t="s">
        <v>67</v>
      </c>
      <c r="T110" s="4" t="s">
        <v>67</v>
      </c>
      <c r="U110" s="4" t="s">
        <v>67</v>
      </c>
      <c r="V110" s="4" t="s">
        <v>67</v>
      </c>
      <c r="W110" s="4" t="s">
        <v>67</v>
      </c>
      <c r="X110" s="4" t="s">
        <v>67</v>
      </c>
      <c r="Y110" s="4" t="s">
        <v>67</v>
      </c>
      <c r="Z110" s="4" t="s">
        <v>67</v>
      </c>
      <c r="AA110" s="4" t="s">
        <v>67</v>
      </c>
      <c r="AB110" s="4" t="s">
        <v>67</v>
      </c>
      <c r="AC110" s="4" t="s">
        <v>67</v>
      </c>
      <c r="AD110" s="4" t="s">
        <v>67</v>
      </c>
      <c r="AE110" s="4" t="s">
        <v>67</v>
      </c>
      <c r="AF110" s="4" t="s">
        <v>67</v>
      </c>
      <c r="AG110" s="4" t="s">
        <v>67</v>
      </c>
    </row>
    <row r="111" spans="1:33" ht="16" hidden="1" x14ac:dyDescent="0.2">
      <c r="A111" s="8" t="s">
        <v>314</v>
      </c>
      <c r="B111" s="4" t="s">
        <v>67</v>
      </c>
      <c r="C111" s="4" t="s">
        <v>67</v>
      </c>
      <c r="D111" s="4" t="s">
        <v>67</v>
      </c>
      <c r="E111" s="4" t="s">
        <v>67</v>
      </c>
      <c r="F111" s="4" t="s">
        <v>67</v>
      </c>
      <c r="G111" s="4" t="s">
        <v>67</v>
      </c>
      <c r="H111" s="4" t="s">
        <v>67</v>
      </c>
      <c r="I111" s="4" t="s">
        <v>67</v>
      </c>
      <c r="J111" s="4" t="s">
        <v>67</v>
      </c>
      <c r="K111" s="4" t="s">
        <v>67</v>
      </c>
      <c r="L111" s="4" t="s">
        <v>67</v>
      </c>
      <c r="M111" s="4" t="s">
        <v>67</v>
      </c>
      <c r="N111" s="4" t="s">
        <v>67</v>
      </c>
      <c r="O111" s="4" t="s">
        <v>67</v>
      </c>
      <c r="P111" s="4" t="s">
        <v>67</v>
      </c>
      <c r="Q111" s="4" t="s">
        <v>67</v>
      </c>
      <c r="R111" s="4" t="s">
        <v>67</v>
      </c>
      <c r="S111" s="4" t="s">
        <v>67</v>
      </c>
      <c r="T111" s="4" t="s">
        <v>67</v>
      </c>
      <c r="U111" s="4" t="s">
        <v>67</v>
      </c>
      <c r="V111" s="4" t="s">
        <v>67</v>
      </c>
      <c r="W111" s="4" t="s">
        <v>67</v>
      </c>
      <c r="X111" s="4" t="s">
        <v>67</v>
      </c>
      <c r="Y111" s="4" t="s">
        <v>67</v>
      </c>
      <c r="Z111" s="4" t="s">
        <v>67</v>
      </c>
      <c r="AA111" s="4" t="s">
        <v>67</v>
      </c>
      <c r="AB111" s="4" t="s">
        <v>67</v>
      </c>
      <c r="AC111" s="4" t="s">
        <v>67</v>
      </c>
      <c r="AD111" s="4" t="s">
        <v>67</v>
      </c>
      <c r="AE111" s="4" t="s">
        <v>67</v>
      </c>
      <c r="AF111" s="4" t="s">
        <v>67</v>
      </c>
      <c r="AG111" s="4" t="s">
        <v>67</v>
      </c>
    </row>
    <row r="112" spans="1:33" ht="16" hidden="1" x14ac:dyDescent="0.2">
      <c r="A112" s="7" t="s">
        <v>315</v>
      </c>
      <c r="B112" s="4" t="s">
        <v>67</v>
      </c>
      <c r="C112" s="4" t="s">
        <v>67</v>
      </c>
      <c r="D112" s="4" t="s">
        <v>67</v>
      </c>
      <c r="E112" s="4" t="s">
        <v>67</v>
      </c>
      <c r="F112" s="4" t="s">
        <v>67</v>
      </c>
      <c r="G112" s="4" t="s">
        <v>67</v>
      </c>
      <c r="H112" s="4" t="s">
        <v>75</v>
      </c>
      <c r="I112" s="4" t="s">
        <v>67</v>
      </c>
      <c r="J112" s="4" t="s">
        <v>107</v>
      </c>
      <c r="K112" s="4" t="s">
        <v>67</v>
      </c>
      <c r="L112" s="4" t="s">
        <v>67</v>
      </c>
      <c r="M112" s="4" t="s">
        <v>67</v>
      </c>
      <c r="N112" s="4" t="s">
        <v>67</v>
      </c>
      <c r="O112" s="4" t="s">
        <v>67</v>
      </c>
      <c r="P112" s="4" t="s">
        <v>67</v>
      </c>
      <c r="Q112" s="4" t="s">
        <v>67</v>
      </c>
      <c r="R112" s="4" t="s">
        <v>67</v>
      </c>
      <c r="S112" s="4" t="s">
        <v>67</v>
      </c>
      <c r="T112" s="4" t="s">
        <v>67</v>
      </c>
      <c r="U112" s="4" t="s">
        <v>67</v>
      </c>
      <c r="V112" s="4" t="s">
        <v>67</v>
      </c>
      <c r="W112" s="4" t="s">
        <v>156</v>
      </c>
      <c r="X112" s="4" t="s">
        <v>67</v>
      </c>
      <c r="Y112" s="4" t="s">
        <v>67</v>
      </c>
      <c r="Z112" s="4" t="s">
        <v>67</v>
      </c>
      <c r="AA112" s="4" t="s">
        <v>67</v>
      </c>
      <c r="AB112" s="4" t="s">
        <v>67</v>
      </c>
      <c r="AC112" s="4" t="s">
        <v>67</v>
      </c>
      <c r="AD112" s="4" t="s">
        <v>67</v>
      </c>
      <c r="AE112" s="4" t="s">
        <v>67</v>
      </c>
      <c r="AF112" s="4" t="s">
        <v>67</v>
      </c>
      <c r="AG112" s="4" t="s">
        <v>67</v>
      </c>
    </row>
    <row r="113" spans="1:33" ht="16" hidden="1" x14ac:dyDescent="0.2">
      <c r="A113" s="8" t="s">
        <v>316</v>
      </c>
      <c r="B113" s="4" t="s">
        <v>67</v>
      </c>
      <c r="C113" s="4" t="s">
        <v>67</v>
      </c>
      <c r="D113" s="4" t="s">
        <v>67</v>
      </c>
      <c r="E113" s="4" t="s">
        <v>67</v>
      </c>
      <c r="F113" s="4" t="s">
        <v>67</v>
      </c>
      <c r="G113" s="4" t="s">
        <v>67</v>
      </c>
      <c r="H113" s="4" t="s">
        <v>75</v>
      </c>
      <c r="I113" s="4" t="s">
        <v>67</v>
      </c>
      <c r="J113" s="4" t="s">
        <v>107</v>
      </c>
      <c r="K113" s="4" t="s">
        <v>67</v>
      </c>
      <c r="L113" s="4" t="s">
        <v>67</v>
      </c>
      <c r="M113" s="4" t="s">
        <v>67</v>
      </c>
      <c r="N113" s="4" t="s">
        <v>67</v>
      </c>
      <c r="O113" s="4" t="s">
        <v>67</v>
      </c>
      <c r="P113" s="4" t="s">
        <v>67</v>
      </c>
      <c r="Q113" s="4" t="s">
        <v>67</v>
      </c>
      <c r="R113" s="4" t="s">
        <v>67</v>
      </c>
      <c r="S113" s="4" t="s">
        <v>67</v>
      </c>
      <c r="T113" s="4" t="s">
        <v>67</v>
      </c>
      <c r="U113" s="4" t="s">
        <v>67</v>
      </c>
      <c r="V113" s="4" t="s">
        <v>67</v>
      </c>
      <c r="W113" s="4" t="s">
        <v>156</v>
      </c>
      <c r="X113" s="4" t="s">
        <v>67</v>
      </c>
      <c r="Y113" s="4" t="s">
        <v>67</v>
      </c>
      <c r="Z113" s="4" t="s">
        <v>67</v>
      </c>
      <c r="AA113" s="4" t="s">
        <v>67</v>
      </c>
      <c r="AB113" s="4" t="s">
        <v>67</v>
      </c>
      <c r="AC113" s="4" t="s">
        <v>67</v>
      </c>
      <c r="AD113" s="4" t="s">
        <v>67</v>
      </c>
      <c r="AE113" s="4" t="s">
        <v>67</v>
      </c>
      <c r="AF113" s="4" t="s">
        <v>67</v>
      </c>
      <c r="AG113" s="4" t="s">
        <v>67</v>
      </c>
    </row>
    <row r="114" spans="1:33" ht="16" hidden="1" x14ac:dyDescent="0.2">
      <c r="A114" s="8" t="s">
        <v>318</v>
      </c>
      <c r="B114" s="4" t="s">
        <v>67</v>
      </c>
      <c r="C114" s="4" t="s">
        <v>67</v>
      </c>
      <c r="D114" s="4" t="s">
        <v>67</v>
      </c>
      <c r="E114" s="4" t="s">
        <v>67</v>
      </c>
      <c r="F114" s="4" t="s">
        <v>67</v>
      </c>
      <c r="G114" s="4" t="s">
        <v>67</v>
      </c>
      <c r="H114" s="4" t="s">
        <v>67</v>
      </c>
      <c r="I114" s="4" t="s">
        <v>67</v>
      </c>
      <c r="J114" s="4" t="s">
        <v>67</v>
      </c>
      <c r="K114" s="4" t="s">
        <v>67</v>
      </c>
      <c r="L114" s="4" t="s">
        <v>67</v>
      </c>
      <c r="M114" s="4" t="s">
        <v>67</v>
      </c>
      <c r="N114" s="4" t="s">
        <v>67</v>
      </c>
      <c r="O114" s="4" t="s">
        <v>67</v>
      </c>
      <c r="P114" s="4" t="s">
        <v>67</v>
      </c>
      <c r="Q114" s="4" t="s">
        <v>67</v>
      </c>
      <c r="R114" s="4" t="s">
        <v>67</v>
      </c>
      <c r="S114" s="4" t="s">
        <v>67</v>
      </c>
      <c r="T114" s="4" t="s">
        <v>67</v>
      </c>
      <c r="U114" s="4" t="s">
        <v>67</v>
      </c>
      <c r="V114" s="4" t="s">
        <v>67</v>
      </c>
      <c r="W114" s="4" t="s">
        <v>67</v>
      </c>
      <c r="X114" s="4" t="s">
        <v>67</v>
      </c>
      <c r="Y114" s="4" t="s">
        <v>67</v>
      </c>
      <c r="Z114" s="4" t="s">
        <v>67</v>
      </c>
      <c r="AA114" s="4" t="s">
        <v>67</v>
      </c>
      <c r="AB114" s="4" t="s">
        <v>67</v>
      </c>
      <c r="AC114" s="4" t="s">
        <v>67</v>
      </c>
      <c r="AD114" s="4" t="s">
        <v>67</v>
      </c>
      <c r="AE114" s="4" t="s">
        <v>67</v>
      </c>
      <c r="AF114" s="4" t="s">
        <v>67</v>
      </c>
      <c r="AG114" s="4" t="s">
        <v>67</v>
      </c>
    </row>
    <row r="115" spans="1:33" ht="16" hidden="1" x14ac:dyDescent="0.2">
      <c r="A115" s="7" t="s">
        <v>320</v>
      </c>
      <c r="B115" s="4" t="s">
        <v>163</v>
      </c>
      <c r="C115" s="4" t="s">
        <v>67</v>
      </c>
      <c r="D115" s="4" t="s">
        <v>67</v>
      </c>
      <c r="E115" s="4" t="s">
        <v>67</v>
      </c>
      <c r="F115" s="4" t="s">
        <v>67</v>
      </c>
      <c r="G115" s="4" t="s">
        <v>67</v>
      </c>
      <c r="H115" s="4" t="s">
        <v>67</v>
      </c>
      <c r="I115" s="4" t="s">
        <v>67</v>
      </c>
      <c r="J115" s="4" t="s">
        <v>67</v>
      </c>
      <c r="K115" s="4" t="s">
        <v>67</v>
      </c>
      <c r="L115" s="4" t="s">
        <v>67</v>
      </c>
      <c r="M115" s="4" t="s">
        <v>67</v>
      </c>
      <c r="N115" s="4" t="s">
        <v>67</v>
      </c>
      <c r="O115" s="4" t="s">
        <v>357</v>
      </c>
      <c r="P115" s="4" t="s">
        <v>67</v>
      </c>
      <c r="Q115" s="4" t="s">
        <v>67</v>
      </c>
      <c r="R115" s="4" t="s">
        <v>67</v>
      </c>
      <c r="S115" s="4" t="s">
        <v>153</v>
      </c>
      <c r="T115" s="4" t="s">
        <v>166</v>
      </c>
      <c r="U115" s="4" t="s">
        <v>67</v>
      </c>
      <c r="V115" s="4" t="s">
        <v>67</v>
      </c>
      <c r="W115" s="4" t="s">
        <v>475</v>
      </c>
      <c r="X115" s="4" t="s">
        <v>67</v>
      </c>
      <c r="Y115" s="4" t="s">
        <v>67</v>
      </c>
      <c r="Z115" s="4" t="s">
        <v>67</v>
      </c>
      <c r="AA115" s="4" t="s">
        <v>67</v>
      </c>
      <c r="AB115" s="4" t="s">
        <v>67</v>
      </c>
      <c r="AC115" s="4" t="s">
        <v>67</v>
      </c>
      <c r="AD115" s="4" t="s">
        <v>67</v>
      </c>
      <c r="AE115" s="4" t="s">
        <v>163</v>
      </c>
      <c r="AF115" s="4" t="s">
        <v>107</v>
      </c>
      <c r="AG115" s="4" t="s">
        <v>67</v>
      </c>
    </row>
    <row r="116" spans="1:33" ht="16" hidden="1" x14ac:dyDescent="0.2">
      <c r="A116" s="8" t="s">
        <v>323</v>
      </c>
      <c r="B116" s="4" t="s">
        <v>67</v>
      </c>
      <c r="C116" s="4" t="s">
        <v>67</v>
      </c>
      <c r="D116" s="4" t="s">
        <v>67</v>
      </c>
      <c r="E116" s="4" t="s">
        <v>67</v>
      </c>
      <c r="F116" s="4" t="s">
        <v>67</v>
      </c>
      <c r="G116" s="4" t="s">
        <v>67</v>
      </c>
      <c r="H116" s="4" t="s">
        <v>67</v>
      </c>
      <c r="I116" s="4" t="s">
        <v>67</v>
      </c>
      <c r="J116" s="4" t="s">
        <v>67</v>
      </c>
      <c r="K116" s="4" t="s">
        <v>67</v>
      </c>
      <c r="L116" s="4" t="s">
        <v>67</v>
      </c>
      <c r="M116" s="4" t="s">
        <v>67</v>
      </c>
      <c r="N116" s="4" t="s">
        <v>67</v>
      </c>
      <c r="O116" s="4" t="s">
        <v>67</v>
      </c>
      <c r="P116" s="4" t="s">
        <v>67</v>
      </c>
      <c r="Q116" s="4" t="s">
        <v>67</v>
      </c>
      <c r="R116" s="4" t="s">
        <v>67</v>
      </c>
      <c r="S116" s="4" t="s">
        <v>67</v>
      </c>
      <c r="T116" s="4" t="s">
        <v>67</v>
      </c>
      <c r="U116" s="4" t="s">
        <v>67</v>
      </c>
      <c r="V116" s="4" t="s">
        <v>67</v>
      </c>
      <c r="W116" s="4" t="s">
        <v>174</v>
      </c>
      <c r="X116" s="4" t="s">
        <v>67</v>
      </c>
      <c r="Y116" s="4" t="s">
        <v>67</v>
      </c>
      <c r="Z116" s="4" t="s">
        <v>67</v>
      </c>
      <c r="AA116" s="4" t="s">
        <v>67</v>
      </c>
      <c r="AB116" s="4" t="s">
        <v>67</v>
      </c>
      <c r="AC116" s="4" t="s">
        <v>67</v>
      </c>
      <c r="AD116" s="4" t="s">
        <v>67</v>
      </c>
      <c r="AE116" s="4" t="s">
        <v>67</v>
      </c>
      <c r="AF116" s="4" t="s">
        <v>67</v>
      </c>
      <c r="AG116" s="4" t="s">
        <v>67</v>
      </c>
    </row>
    <row r="117" spans="1:33" ht="16" hidden="1" x14ac:dyDescent="0.2">
      <c r="A117" s="8" t="s">
        <v>325</v>
      </c>
      <c r="B117" s="4" t="s">
        <v>67</v>
      </c>
      <c r="C117" s="4" t="s">
        <v>67</v>
      </c>
      <c r="D117" s="4" t="s">
        <v>67</v>
      </c>
      <c r="E117" s="4" t="s">
        <v>67</v>
      </c>
      <c r="F117" s="4" t="s">
        <v>67</v>
      </c>
      <c r="G117" s="4" t="s">
        <v>67</v>
      </c>
      <c r="H117" s="4" t="s">
        <v>67</v>
      </c>
      <c r="I117" s="4" t="s">
        <v>67</v>
      </c>
      <c r="J117" s="4" t="s">
        <v>67</v>
      </c>
      <c r="K117" s="4" t="s">
        <v>67</v>
      </c>
      <c r="L117" s="4" t="s">
        <v>67</v>
      </c>
      <c r="M117" s="4" t="s">
        <v>67</v>
      </c>
      <c r="N117" s="4" t="s">
        <v>67</v>
      </c>
      <c r="O117" s="4" t="s">
        <v>357</v>
      </c>
      <c r="P117" s="4" t="s">
        <v>67</v>
      </c>
      <c r="Q117" s="4" t="s">
        <v>67</v>
      </c>
      <c r="R117" s="4" t="s">
        <v>67</v>
      </c>
      <c r="S117" s="4" t="s">
        <v>153</v>
      </c>
      <c r="T117" s="4" t="s">
        <v>164</v>
      </c>
      <c r="U117" s="4" t="s">
        <v>67</v>
      </c>
      <c r="V117" s="4" t="s">
        <v>67</v>
      </c>
      <c r="W117" s="4" t="s">
        <v>476</v>
      </c>
      <c r="X117" s="4" t="s">
        <v>67</v>
      </c>
      <c r="Y117" s="4" t="s">
        <v>67</v>
      </c>
      <c r="Z117" s="4" t="s">
        <v>67</v>
      </c>
      <c r="AA117" s="4" t="s">
        <v>67</v>
      </c>
      <c r="AB117" s="4" t="s">
        <v>67</v>
      </c>
      <c r="AC117" s="4" t="s">
        <v>67</v>
      </c>
      <c r="AD117" s="4" t="s">
        <v>67</v>
      </c>
      <c r="AE117" s="4" t="s">
        <v>67</v>
      </c>
      <c r="AF117" s="4" t="s">
        <v>67</v>
      </c>
      <c r="AG117" s="4" t="s">
        <v>67</v>
      </c>
    </row>
    <row r="118" spans="1:33" ht="16" hidden="1" x14ac:dyDescent="0.2">
      <c r="A118" s="8" t="s">
        <v>327</v>
      </c>
      <c r="B118" s="4" t="s">
        <v>67</v>
      </c>
      <c r="C118" s="4" t="s">
        <v>67</v>
      </c>
      <c r="D118" s="4" t="s">
        <v>67</v>
      </c>
      <c r="E118" s="4" t="s">
        <v>67</v>
      </c>
      <c r="F118" s="4" t="s">
        <v>67</v>
      </c>
      <c r="G118" s="4" t="s">
        <v>67</v>
      </c>
      <c r="H118" s="4" t="s">
        <v>67</v>
      </c>
      <c r="I118" s="4" t="s">
        <v>67</v>
      </c>
      <c r="J118" s="4" t="s">
        <v>67</v>
      </c>
      <c r="K118" s="4" t="s">
        <v>67</v>
      </c>
      <c r="L118" s="4" t="s">
        <v>67</v>
      </c>
      <c r="M118" s="4" t="s">
        <v>67</v>
      </c>
      <c r="N118" s="4" t="s">
        <v>67</v>
      </c>
      <c r="O118" s="4" t="s">
        <v>67</v>
      </c>
      <c r="P118" s="4" t="s">
        <v>67</v>
      </c>
      <c r="Q118" s="4" t="s">
        <v>67</v>
      </c>
      <c r="R118" s="4" t="s">
        <v>67</v>
      </c>
      <c r="S118" s="4" t="s">
        <v>67</v>
      </c>
      <c r="T118" s="4" t="s">
        <v>67</v>
      </c>
      <c r="U118" s="4" t="s">
        <v>67</v>
      </c>
      <c r="V118" s="4" t="s">
        <v>67</v>
      </c>
      <c r="W118" s="4" t="s">
        <v>67</v>
      </c>
      <c r="X118" s="4" t="s">
        <v>67</v>
      </c>
      <c r="Y118" s="4" t="s">
        <v>67</v>
      </c>
      <c r="Z118" s="4" t="s">
        <v>67</v>
      </c>
      <c r="AA118" s="4" t="s">
        <v>67</v>
      </c>
      <c r="AB118" s="4" t="s">
        <v>67</v>
      </c>
      <c r="AC118" s="4" t="s">
        <v>67</v>
      </c>
      <c r="AD118" s="4" t="s">
        <v>67</v>
      </c>
      <c r="AE118" s="4" t="s">
        <v>67</v>
      </c>
      <c r="AF118" s="4" t="s">
        <v>67</v>
      </c>
      <c r="AG118" s="4" t="s">
        <v>67</v>
      </c>
    </row>
    <row r="119" spans="1:33" ht="16" hidden="1" x14ac:dyDescent="0.2">
      <c r="A119" s="8" t="s">
        <v>328</v>
      </c>
      <c r="B119" s="4" t="s">
        <v>163</v>
      </c>
      <c r="C119" s="4" t="s">
        <v>67</v>
      </c>
      <c r="D119" s="4" t="s">
        <v>67</v>
      </c>
      <c r="E119" s="4" t="s">
        <v>67</v>
      </c>
      <c r="F119" s="4" t="s">
        <v>67</v>
      </c>
      <c r="G119" s="4" t="s">
        <v>67</v>
      </c>
      <c r="H119" s="4" t="s">
        <v>67</v>
      </c>
      <c r="I119" s="4" t="s">
        <v>67</v>
      </c>
      <c r="J119" s="4" t="s">
        <v>67</v>
      </c>
      <c r="K119" s="4" t="s">
        <v>67</v>
      </c>
      <c r="L119" s="4" t="s">
        <v>67</v>
      </c>
      <c r="M119" s="4" t="s">
        <v>67</v>
      </c>
      <c r="N119" s="4" t="s">
        <v>67</v>
      </c>
      <c r="O119" s="4" t="s">
        <v>67</v>
      </c>
      <c r="P119" s="4" t="s">
        <v>67</v>
      </c>
      <c r="Q119" s="4" t="s">
        <v>67</v>
      </c>
      <c r="R119" s="4" t="s">
        <v>67</v>
      </c>
      <c r="S119" s="4" t="s">
        <v>67</v>
      </c>
      <c r="T119" s="4" t="s">
        <v>67</v>
      </c>
      <c r="U119" s="4" t="s">
        <v>67</v>
      </c>
      <c r="V119" s="4" t="s">
        <v>67</v>
      </c>
      <c r="W119" s="4" t="s">
        <v>67</v>
      </c>
      <c r="X119" s="4" t="s">
        <v>67</v>
      </c>
      <c r="Y119" s="4" t="s">
        <v>67</v>
      </c>
      <c r="Z119" s="4" t="s">
        <v>67</v>
      </c>
      <c r="AA119" s="4" t="s">
        <v>67</v>
      </c>
      <c r="AB119" s="4" t="s">
        <v>67</v>
      </c>
      <c r="AC119" s="4" t="s">
        <v>67</v>
      </c>
      <c r="AD119" s="4" t="s">
        <v>67</v>
      </c>
      <c r="AE119" s="4" t="s">
        <v>163</v>
      </c>
      <c r="AF119" s="4" t="s">
        <v>67</v>
      </c>
      <c r="AG119" s="4" t="s">
        <v>67</v>
      </c>
    </row>
    <row r="120" spans="1:33" ht="16" hidden="1" x14ac:dyDescent="0.2">
      <c r="A120" s="8" t="s">
        <v>330</v>
      </c>
      <c r="B120" s="4" t="s">
        <v>67</v>
      </c>
      <c r="C120" s="4" t="s">
        <v>67</v>
      </c>
      <c r="D120" s="4" t="s">
        <v>67</v>
      </c>
      <c r="E120" s="4" t="s">
        <v>67</v>
      </c>
      <c r="F120" s="4" t="s">
        <v>67</v>
      </c>
      <c r="G120" s="4" t="s">
        <v>67</v>
      </c>
      <c r="H120" s="4" t="s">
        <v>67</v>
      </c>
      <c r="I120" s="4" t="s">
        <v>67</v>
      </c>
      <c r="J120" s="4" t="s">
        <v>67</v>
      </c>
      <c r="K120" s="4" t="s">
        <v>67</v>
      </c>
      <c r="L120" s="4" t="s">
        <v>67</v>
      </c>
      <c r="M120" s="4" t="s">
        <v>67</v>
      </c>
      <c r="N120" s="4" t="s">
        <v>67</v>
      </c>
      <c r="O120" s="4" t="s">
        <v>67</v>
      </c>
      <c r="P120" s="4" t="s">
        <v>67</v>
      </c>
      <c r="Q120" s="4" t="s">
        <v>67</v>
      </c>
      <c r="R120" s="4" t="s">
        <v>67</v>
      </c>
      <c r="S120" s="4" t="s">
        <v>67</v>
      </c>
      <c r="T120" s="4" t="s">
        <v>67</v>
      </c>
      <c r="U120" s="4" t="s">
        <v>67</v>
      </c>
      <c r="V120" s="4" t="s">
        <v>67</v>
      </c>
      <c r="W120" s="4" t="s">
        <v>67</v>
      </c>
      <c r="X120" s="4" t="s">
        <v>67</v>
      </c>
      <c r="Y120" s="4" t="s">
        <v>67</v>
      </c>
      <c r="Z120" s="4" t="s">
        <v>67</v>
      </c>
      <c r="AA120" s="4" t="s">
        <v>67</v>
      </c>
      <c r="AB120" s="4" t="s">
        <v>67</v>
      </c>
      <c r="AC120" s="4" t="s">
        <v>67</v>
      </c>
      <c r="AD120" s="4" t="s">
        <v>67</v>
      </c>
      <c r="AE120" s="4" t="s">
        <v>67</v>
      </c>
      <c r="AF120" s="4" t="s">
        <v>67</v>
      </c>
      <c r="AG120" s="4" t="s">
        <v>67</v>
      </c>
    </row>
    <row r="121" spans="1:33" ht="16" hidden="1" x14ac:dyDescent="0.2">
      <c r="A121" s="8" t="s">
        <v>331</v>
      </c>
      <c r="B121" s="4" t="s">
        <v>67</v>
      </c>
      <c r="C121" s="4" t="s">
        <v>67</v>
      </c>
      <c r="D121" s="4" t="s">
        <v>67</v>
      </c>
      <c r="E121" s="4" t="s">
        <v>67</v>
      </c>
      <c r="F121" s="4" t="s">
        <v>67</v>
      </c>
      <c r="G121" s="4" t="s">
        <v>67</v>
      </c>
      <c r="H121" s="4" t="s">
        <v>67</v>
      </c>
      <c r="I121" s="4" t="s">
        <v>67</v>
      </c>
      <c r="J121" s="4" t="s">
        <v>67</v>
      </c>
      <c r="K121" s="4" t="s">
        <v>67</v>
      </c>
      <c r="L121" s="4" t="s">
        <v>67</v>
      </c>
      <c r="M121" s="4" t="s">
        <v>67</v>
      </c>
      <c r="N121" s="4" t="s">
        <v>67</v>
      </c>
      <c r="O121" s="4" t="s">
        <v>67</v>
      </c>
      <c r="P121" s="4" t="s">
        <v>67</v>
      </c>
      <c r="Q121" s="4" t="s">
        <v>67</v>
      </c>
      <c r="R121" s="4" t="s">
        <v>67</v>
      </c>
      <c r="S121" s="4" t="s">
        <v>67</v>
      </c>
      <c r="T121" s="4" t="s">
        <v>452</v>
      </c>
      <c r="U121" s="4" t="s">
        <v>67</v>
      </c>
      <c r="V121" s="4" t="s">
        <v>67</v>
      </c>
      <c r="W121" s="4" t="s">
        <v>67</v>
      </c>
      <c r="X121" s="4" t="s">
        <v>67</v>
      </c>
      <c r="Y121" s="4" t="s">
        <v>67</v>
      </c>
      <c r="Z121" s="4" t="s">
        <v>67</v>
      </c>
      <c r="AA121" s="4" t="s">
        <v>67</v>
      </c>
      <c r="AB121" s="4" t="s">
        <v>67</v>
      </c>
      <c r="AC121" s="4" t="s">
        <v>67</v>
      </c>
      <c r="AD121" s="4" t="s">
        <v>67</v>
      </c>
      <c r="AE121" s="4" t="s">
        <v>67</v>
      </c>
      <c r="AF121" s="4" t="s">
        <v>107</v>
      </c>
      <c r="AG121" s="4" t="s">
        <v>67</v>
      </c>
    </row>
    <row r="122" spans="1:33" ht="16" hidden="1" x14ac:dyDescent="0.2">
      <c r="A122" s="8" t="s">
        <v>332</v>
      </c>
      <c r="B122" s="4" t="s">
        <v>67</v>
      </c>
      <c r="C122" s="4" t="s">
        <v>67</v>
      </c>
      <c r="D122" s="4" t="s">
        <v>67</v>
      </c>
      <c r="E122" s="4" t="s">
        <v>67</v>
      </c>
      <c r="F122" s="4" t="s">
        <v>67</v>
      </c>
      <c r="G122" s="4" t="s">
        <v>67</v>
      </c>
      <c r="H122" s="4" t="s">
        <v>67</v>
      </c>
      <c r="I122" s="4" t="s">
        <v>67</v>
      </c>
      <c r="J122" s="4" t="s">
        <v>67</v>
      </c>
      <c r="K122" s="4" t="s">
        <v>67</v>
      </c>
      <c r="L122" s="4" t="s">
        <v>67</v>
      </c>
      <c r="M122" s="4" t="s">
        <v>67</v>
      </c>
      <c r="N122" s="4" t="s">
        <v>67</v>
      </c>
      <c r="O122" s="4" t="s">
        <v>67</v>
      </c>
      <c r="P122" s="4" t="s">
        <v>67</v>
      </c>
      <c r="Q122" s="4" t="s">
        <v>67</v>
      </c>
      <c r="R122" s="4" t="s">
        <v>67</v>
      </c>
      <c r="S122" s="4" t="s">
        <v>67</v>
      </c>
      <c r="T122" s="4" t="s">
        <v>67</v>
      </c>
      <c r="U122" s="4" t="s">
        <v>67</v>
      </c>
      <c r="V122" s="4" t="s">
        <v>67</v>
      </c>
      <c r="W122" s="4" t="s">
        <v>333</v>
      </c>
      <c r="X122" s="4" t="s">
        <v>67</v>
      </c>
      <c r="Y122" s="4" t="s">
        <v>67</v>
      </c>
      <c r="Z122" s="4" t="s">
        <v>67</v>
      </c>
      <c r="AA122" s="4" t="s">
        <v>67</v>
      </c>
      <c r="AB122" s="4" t="s">
        <v>67</v>
      </c>
      <c r="AC122" s="4" t="s">
        <v>67</v>
      </c>
      <c r="AD122" s="4" t="s">
        <v>67</v>
      </c>
      <c r="AE122" s="4" t="s">
        <v>67</v>
      </c>
      <c r="AF122" s="4" t="s">
        <v>67</v>
      </c>
      <c r="AG122" s="4" t="s">
        <v>67</v>
      </c>
    </row>
    <row r="123" spans="1:33" ht="16" hidden="1" x14ac:dyDescent="0.2">
      <c r="A123" s="7" t="s">
        <v>334</v>
      </c>
      <c r="B123" s="4" t="s">
        <v>67</v>
      </c>
      <c r="C123" s="4" t="s">
        <v>67</v>
      </c>
      <c r="D123" s="4" t="s">
        <v>67</v>
      </c>
      <c r="E123" s="4" t="s">
        <v>67</v>
      </c>
      <c r="F123" s="4" t="s">
        <v>67</v>
      </c>
      <c r="G123" s="4" t="s">
        <v>67</v>
      </c>
      <c r="H123" s="4" t="s">
        <v>67</v>
      </c>
      <c r="I123" s="4" t="s">
        <v>67</v>
      </c>
      <c r="J123" s="4" t="s">
        <v>67</v>
      </c>
      <c r="K123" s="4" t="s">
        <v>67</v>
      </c>
      <c r="L123" s="4" t="s">
        <v>67</v>
      </c>
      <c r="M123" s="4" t="s">
        <v>67</v>
      </c>
      <c r="N123" s="4" t="s">
        <v>67</v>
      </c>
      <c r="O123" s="4" t="s">
        <v>67</v>
      </c>
      <c r="P123" s="4" t="s">
        <v>67</v>
      </c>
      <c r="Q123" s="4" t="s">
        <v>67</v>
      </c>
      <c r="R123" s="4" t="s">
        <v>67</v>
      </c>
      <c r="S123" s="4" t="s">
        <v>67</v>
      </c>
      <c r="T123" s="4" t="s">
        <v>67</v>
      </c>
      <c r="U123" s="4" t="s">
        <v>67</v>
      </c>
      <c r="V123" s="4" t="s">
        <v>67</v>
      </c>
      <c r="W123" s="4" t="s">
        <v>67</v>
      </c>
      <c r="X123" s="4" t="s">
        <v>67</v>
      </c>
      <c r="Y123" s="4" t="s">
        <v>67</v>
      </c>
      <c r="Z123" s="4" t="s">
        <v>67</v>
      </c>
      <c r="AA123" s="4" t="s">
        <v>67</v>
      </c>
      <c r="AB123" s="4" t="s">
        <v>67</v>
      </c>
      <c r="AC123" s="4" t="s">
        <v>67</v>
      </c>
      <c r="AD123" s="4" t="s">
        <v>67</v>
      </c>
      <c r="AE123" s="4" t="s">
        <v>67</v>
      </c>
      <c r="AF123" s="4" t="s">
        <v>67</v>
      </c>
      <c r="AG123" s="4" t="s">
        <v>67</v>
      </c>
    </row>
    <row r="124" spans="1:33" ht="16" hidden="1" x14ac:dyDescent="0.2">
      <c r="A124" s="6" t="s">
        <v>335</v>
      </c>
      <c r="B124" s="4" t="s">
        <v>67</v>
      </c>
      <c r="C124" s="4" t="s">
        <v>146</v>
      </c>
      <c r="D124" s="4" t="s">
        <v>78</v>
      </c>
      <c r="E124" s="4" t="s">
        <v>67</v>
      </c>
      <c r="F124" s="4" t="s">
        <v>67</v>
      </c>
      <c r="G124" s="4" t="s">
        <v>67</v>
      </c>
      <c r="H124" s="4" t="s">
        <v>67</v>
      </c>
      <c r="I124" s="4" t="s">
        <v>67</v>
      </c>
      <c r="J124" s="4" t="s">
        <v>67</v>
      </c>
      <c r="K124" s="4" t="s">
        <v>67</v>
      </c>
      <c r="L124" s="4" t="s">
        <v>270</v>
      </c>
      <c r="M124" s="4" t="s">
        <v>67</v>
      </c>
      <c r="N124" s="4" t="s">
        <v>67</v>
      </c>
      <c r="O124" s="4" t="s">
        <v>67</v>
      </c>
      <c r="P124" s="4" t="s">
        <v>67</v>
      </c>
      <c r="Q124" s="4" t="s">
        <v>67</v>
      </c>
      <c r="R124" s="4" t="s">
        <v>119</v>
      </c>
      <c r="S124" s="4" t="s">
        <v>75</v>
      </c>
      <c r="T124" s="4" t="s">
        <v>67</v>
      </c>
      <c r="U124" s="4" t="s">
        <v>67</v>
      </c>
      <c r="V124" s="4" t="s">
        <v>67</v>
      </c>
      <c r="W124" s="4" t="s">
        <v>152</v>
      </c>
      <c r="X124" s="4" t="s">
        <v>67</v>
      </c>
      <c r="Y124" s="4" t="s">
        <v>78</v>
      </c>
      <c r="Z124" s="4" t="s">
        <v>67</v>
      </c>
      <c r="AA124" s="4" t="s">
        <v>67</v>
      </c>
      <c r="AB124" s="4" t="s">
        <v>67</v>
      </c>
      <c r="AC124" s="4" t="s">
        <v>67</v>
      </c>
      <c r="AD124" s="4" t="s">
        <v>67</v>
      </c>
      <c r="AE124" s="4" t="s">
        <v>67</v>
      </c>
      <c r="AF124" s="4" t="s">
        <v>78</v>
      </c>
      <c r="AG124" s="4" t="s">
        <v>67</v>
      </c>
    </row>
    <row r="125" spans="1:33" ht="32" hidden="1" x14ac:dyDescent="0.2">
      <c r="A125" s="7" t="s">
        <v>337</v>
      </c>
      <c r="B125" s="4" t="s">
        <v>67</v>
      </c>
      <c r="C125" s="4" t="s">
        <v>146</v>
      </c>
      <c r="D125" s="4" t="s">
        <v>78</v>
      </c>
      <c r="E125" s="4" t="s">
        <v>67</v>
      </c>
      <c r="F125" s="4" t="s">
        <v>67</v>
      </c>
      <c r="G125" s="4" t="s">
        <v>67</v>
      </c>
      <c r="H125" s="4" t="s">
        <v>67</v>
      </c>
      <c r="I125" s="4" t="s">
        <v>67</v>
      </c>
      <c r="J125" s="4" t="s">
        <v>67</v>
      </c>
      <c r="K125" s="4" t="s">
        <v>67</v>
      </c>
      <c r="L125" s="4" t="s">
        <v>270</v>
      </c>
      <c r="M125" s="4" t="s">
        <v>67</v>
      </c>
      <c r="N125" s="4" t="s">
        <v>67</v>
      </c>
      <c r="O125" s="4" t="s">
        <v>67</v>
      </c>
      <c r="P125" s="4" t="s">
        <v>67</v>
      </c>
      <c r="Q125" s="4" t="s">
        <v>67</v>
      </c>
      <c r="R125" s="4" t="s">
        <v>119</v>
      </c>
      <c r="S125" s="4" t="s">
        <v>75</v>
      </c>
      <c r="T125" s="4" t="s">
        <v>67</v>
      </c>
      <c r="U125" s="4" t="s">
        <v>67</v>
      </c>
      <c r="V125" s="4" t="s">
        <v>67</v>
      </c>
      <c r="W125" s="4" t="s">
        <v>156</v>
      </c>
      <c r="X125" s="4" t="s">
        <v>67</v>
      </c>
      <c r="Y125" s="4" t="s">
        <v>78</v>
      </c>
      <c r="Z125" s="4" t="s">
        <v>67</v>
      </c>
      <c r="AA125" s="4" t="s">
        <v>67</v>
      </c>
      <c r="AB125" s="4" t="s">
        <v>67</v>
      </c>
      <c r="AC125" s="4" t="s">
        <v>67</v>
      </c>
      <c r="AD125" s="4" t="s">
        <v>67</v>
      </c>
      <c r="AE125" s="4" t="s">
        <v>67</v>
      </c>
      <c r="AF125" s="4" t="s">
        <v>78</v>
      </c>
      <c r="AG125" s="4" t="s">
        <v>67</v>
      </c>
    </row>
    <row r="126" spans="1:33" ht="16" hidden="1" x14ac:dyDescent="0.2">
      <c r="A126" s="8" t="s">
        <v>339</v>
      </c>
      <c r="B126" s="4" t="s">
        <v>67</v>
      </c>
      <c r="C126" s="4" t="s">
        <v>146</v>
      </c>
      <c r="D126" s="4" t="s">
        <v>78</v>
      </c>
      <c r="E126" s="4" t="s">
        <v>67</v>
      </c>
      <c r="F126" s="4" t="s">
        <v>67</v>
      </c>
      <c r="G126" s="4" t="s">
        <v>67</v>
      </c>
      <c r="H126" s="4" t="s">
        <v>67</v>
      </c>
      <c r="I126" s="4" t="s">
        <v>67</v>
      </c>
      <c r="J126" s="4" t="s">
        <v>67</v>
      </c>
      <c r="K126" s="4" t="s">
        <v>67</v>
      </c>
      <c r="L126" s="4" t="s">
        <v>270</v>
      </c>
      <c r="M126" s="4" t="s">
        <v>67</v>
      </c>
      <c r="N126" s="4" t="s">
        <v>67</v>
      </c>
      <c r="O126" s="4" t="s">
        <v>67</v>
      </c>
      <c r="P126" s="4" t="s">
        <v>67</v>
      </c>
      <c r="Q126" s="4" t="s">
        <v>67</v>
      </c>
      <c r="R126" s="4" t="s">
        <v>119</v>
      </c>
      <c r="S126" s="4" t="s">
        <v>75</v>
      </c>
      <c r="T126" s="4" t="s">
        <v>67</v>
      </c>
      <c r="U126" s="4" t="s">
        <v>67</v>
      </c>
      <c r="V126" s="4" t="s">
        <v>67</v>
      </c>
      <c r="W126" s="4" t="s">
        <v>156</v>
      </c>
      <c r="X126" s="4" t="s">
        <v>67</v>
      </c>
      <c r="Y126" s="4" t="s">
        <v>78</v>
      </c>
      <c r="Z126" s="4" t="s">
        <v>67</v>
      </c>
      <c r="AA126" s="4" t="s">
        <v>67</v>
      </c>
      <c r="AB126" s="4" t="s">
        <v>67</v>
      </c>
      <c r="AC126" s="4" t="s">
        <v>67</v>
      </c>
      <c r="AD126" s="4" t="s">
        <v>67</v>
      </c>
      <c r="AE126" s="4" t="s">
        <v>67</v>
      </c>
      <c r="AF126" s="4" t="s">
        <v>78</v>
      </c>
      <c r="AG126" s="4" t="s">
        <v>67</v>
      </c>
    </row>
    <row r="127" spans="1:33" ht="32" hidden="1" x14ac:dyDescent="0.2">
      <c r="A127" s="8" t="s">
        <v>340</v>
      </c>
      <c r="B127" s="4" t="s">
        <v>67</v>
      </c>
      <c r="C127" s="4" t="s">
        <v>67</v>
      </c>
      <c r="D127" s="4" t="s">
        <v>67</v>
      </c>
      <c r="E127" s="4" t="s">
        <v>67</v>
      </c>
      <c r="F127" s="4" t="s">
        <v>67</v>
      </c>
      <c r="G127" s="4" t="s">
        <v>67</v>
      </c>
      <c r="H127" s="4" t="s">
        <v>67</v>
      </c>
      <c r="I127" s="4" t="s">
        <v>67</v>
      </c>
      <c r="J127" s="4" t="s">
        <v>67</v>
      </c>
      <c r="K127" s="4" t="s">
        <v>67</v>
      </c>
      <c r="L127" s="4" t="s">
        <v>67</v>
      </c>
      <c r="M127" s="4" t="s">
        <v>67</v>
      </c>
      <c r="N127" s="4" t="s">
        <v>67</v>
      </c>
      <c r="O127" s="4" t="s">
        <v>67</v>
      </c>
      <c r="P127" s="4" t="s">
        <v>67</v>
      </c>
      <c r="Q127" s="4" t="s">
        <v>67</v>
      </c>
      <c r="R127" s="4" t="s">
        <v>67</v>
      </c>
      <c r="S127" s="4" t="s">
        <v>67</v>
      </c>
      <c r="T127" s="4" t="s">
        <v>67</v>
      </c>
      <c r="U127" s="4" t="s">
        <v>67</v>
      </c>
      <c r="V127" s="4" t="s">
        <v>67</v>
      </c>
      <c r="W127" s="4" t="s">
        <v>67</v>
      </c>
      <c r="X127" s="4" t="s">
        <v>67</v>
      </c>
      <c r="Y127" s="4" t="s">
        <v>67</v>
      </c>
      <c r="Z127" s="4" t="s">
        <v>67</v>
      </c>
      <c r="AA127" s="4" t="s">
        <v>67</v>
      </c>
      <c r="AB127" s="4" t="s">
        <v>67</v>
      </c>
      <c r="AC127" s="4" t="s">
        <v>67</v>
      </c>
      <c r="AD127" s="4" t="s">
        <v>67</v>
      </c>
      <c r="AE127" s="4" t="s">
        <v>67</v>
      </c>
      <c r="AF127" s="4" t="s">
        <v>67</v>
      </c>
      <c r="AG127" s="4" t="s">
        <v>67</v>
      </c>
    </row>
    <row r="128" spans="1:33" ht="16" hidden="1" x14ac:dyDescent="0.2">
      <c r="A128" s="7" t="s">
        <v>341</v>
      </c>
      <c r="B128" s="4" t="s">
        <v>67</v>
      </c>
      <c r="C128" s="4" t="s">
        <v>67</v>
      </c>
      <c r="D128" s="4" t="s">
        <v>67</v>
      </c>
      <c r="E128" s="4" t="s">
        <v>67</v>
      </c>
      <c r="F128" s="4" t="s">
        <v>67</v>
      </c>
      <c r="G128" s="4" t="s">
        <v>67</v>
      </c>
      <c r="H128" s="4" t="s">
        <v>67</v>
      </c>
      <c r="I128" s="4" t="s">
        <v>67</v>
      </c>
      <c r="J128" s="4" t="s">
        <v>67</v>
      </c>
      <c r="K128" s="4" t="s">
        <v>67</v>
      </c>
      <c r="L128" s="4" t="s">
        <v>67</v>
      </c>
      <c r="M128" s="4" t="s">
        <v>67</v>
      </c>
      <c r="N128" s="4" t="s">
        <v>67</v>
      </c>
      <c r="O128" s="4" t="s">
        <v>67</v>
      </c>
      <c r="P128" s="4" t="s">
        <v>67</v>
      </c>
      <c r="Q128" s="4" t="s">
        <v>67</v>
      </c>
      <c r="R128" s="4" t="s">
        <v>67</v>
      </c>
      <c r="S128" s="4" t="s">
        <v>67</v>
      </c>
      <c r="T128" s="4" t="s">
        <v>67</v>
      </c>
      <c r="U128" s="4" t="s">
        <v>67</v>
      </c>
      <c r="V128" s="4" t="s">
        <v>67</v>
      </c>
      <c r="W128" s="4" t="s">
        <v>106</v>
      </c>
      <c r="X128" s="4" t="s">
        <v>67</v>
      </c>
      <c r="Y128" s="4" t="s">
        <v>67</v>
      </c>
      <c r="Z128" s="4" t="s">
        <v>67</v>
      </c>
      <c r="AA128" s="4" t="s">
        <v>67</v>
      </c>
      <c r="AB128" s="4" t="s">
        <v>67</v>
      </c>
      <c r="AC128" s="4" t="s">
        <v>67</v>
      </c>
      <c r="AD128" s="4" t="s">
        <v>67</v>
      </c>
      <c r="AE128" s="4" t="s">
        <v>67</v>
      </c>
      <c r="AF128" s="4" t="s">
        <v>67</v>
      </c>
      <c r="AG128" s="4" t="s">
        <v>67</v>
      </c>
    </row>
    <row r="129" spans="1:33" ht="16" hidden="1" x14ac:dyDescent="0.2">
      <c r="A129" s="7" t="s">
        <v>342</v>
      </c>
      <c r="B129" s="4" t="s">
        <v>67</v>
      </c>
      <c r="C129" s="4" t="s">
        <v>67</v>
      </c>
      <c r="D129" s="4" t="s">
        <v>67</v>
      </c>
      <c r="E129" s="4" t="s">
        <v>67</v>
      </c>
      <c r="F129" s="4" t="s">
        <v>67</v>
      </c>
      <c r="G129" s="4" t="s">
        <v>67</v>
      </c>
      <c r="H129" s="4" t="s">
        <v>67</v>
      </c>
      <c r="I129" s="4" t="s">
        <v>67</v>
      </c>
      <c r="J129" s="4" t="s">
        <v>67</v>
      </c>
      <c r="K129" s="4" t="s">
        <v>67</v>
      </c>
      <c r="L129" s="4" t="s">
        <v>67</v>
      </c>
      <c r="M129" s="4" t="s">
        <v>67</v>
      </c>
      <c r="N129" s="4" t="s">
        <v>67</v>
      </c>
      <c r="O129" s="4" t="s">
        <v>67</v>
      </c>
      <c r="P129" s="4" t="s">
        <v>67</v>
      </c>
      <c r="Q129" s="4" t="s">
        <v>67</v>
      </c>
      <c r="R129" s="4" t="s">
        <v>67</v>
      </c>
      <c r="S129" s="4" t="s">
        <v>67</v>
      </c>
      <c r="T129" s="4" t="s">
        <v>67</v>
      </c>
      <c r="U129" s="4" t="s">
        <v>67</v>
      </c>
      <c r="V129" s="4" t="s">
        <v>67</v>
      </c>
      <c r="W129" s="4" t="s">
        <v>67</v>
      </c>
      <c r="X129" s="4" t="s">
        <v>67</v>
      </c>
      <c r="Y129" s="4" t="s">
        <v>67</v>
      </c>
      <c r="Z129" s="4" t="s">
        <v>67</v>
      </c>
      <c r="AA129" s="4" t="s">
        <v>67</v>
      </c>
      <c r="AB129" s="4" t="s">
        <v>67</v>
      </c>
      <c r="AC129" s="4" t="s">
        <v>67</v>
      </c>
      <c r="AD129" s="4" t="s">
        <v>67</v>
      </c>
      <c r="AE129" s="4" t="s">
        <v>67</v>
      </c>
      <c r="AF129" s="4" t="s">
        <v>67</v>
      </c>
      <c r="AG129" s="4" t="s">
        <v>67</v>
      </c>
    </row>
    <row r="130" spans="1:33" ht="16" hidden="1" x14ac:dyDescent="0.2">
      <c r="A130" s="7" t="s">
        <v>343</v>
      </c>
      <c r="B130" s="4" t="s">
        <v>67</v>
      </c>
      <c r="C130" s="4" t="s">
        <v>67</v>
      </c>
      <c r="D130" s="4" t="s">
        <v>67</v>
      </c>
      <c r="E130" s="4" t="s">
        <v>67</v>
      </c>
      <c r="F130" s="4" t="s">
        <v>67</v>
      </c>
      <c r="G130" s="4" t="s">
        <v>67</v>
      </c>
      <c r="H130" s="4" t="s">
        <v>67</v>
      </c>
      <c r="I130" s="4" t="s">
        <v>67</v>
      </c>
      <c r="J130" s="4" t="s">
        <v>67</v>
      </c>
      <c r="K130" s="4" t="s">
        <v>67</v>
      </c>
      <c r="L130" s="4" t="s">
        <v>67</v>
      </c>
      <c r="M130" s="4" t="s">
        <v>67</v>
      </c>
      <c r="N130" s="4" t="s">
        <v>67</v>
      </c>
      <c r="O130" s="4" t="s">
        <v>67</v>
      </c>
      <c r="P130" s="4" t="s">
        <v>67</v>
      </c>
      <c r="Q130" s="4" t="s">
        <v>67</v>
      </c>
      <c r="R130" s="4" t="s">
        <v>67</v>
      </c>
      <c r="S130" s="4" t="s">
        <v>67</v>
      </c>
      <c r="T130" s="4" t="s">
        <v>67</v>
      </c>
      <c r="U130" s="4" t="s">
        <v>67</v>
      </c>
      <c r="V130" s="4" t="s">
        <v>67</v>
      </c>
      <c r="W130" s="4" t="s">
        <v>67</v>
      </c>
      <c r="X130" s="4" t="s">
        <v>67</v>
      </c>
      <c r="Y130" s="4" t="s">
        <v>67</v>
      </c>
      <c r="Z130" s="4" t="s">
        <v>67</v>
      </c>
      <c r="AA130" s="4" t="s">
        <v>67</v>
      </c>
      <c r="AB130" s="4" t="s">
        <v>67</v>
      </c>
      <c r="AC130" s="4" t="s">
        <v>67</v>
      </c>
      <c r="AD130" s="4" t="s">
        <v>67</v>
      </c>
      <c r="AE130" s="4" t="s">
        <v>67</v>
      </c>
      <c r="AF130" s="4" t="s">
        <v>67</v>
      </c>
      <c r="AG130" s="4" t="s">
        <v>67</v>
      </c>
    </row>
    <row r="131" spans="1:33" ht="16" hidden="1" x14ac:dyDescent="0.2">
      <c r="A131" s="6" t="s">
        <v>344</v>
      </c>
      <c r="B131" s="4" t="s">
        <v>110</v>
      </c>
      <c r="C131" s="4" t="s">
        <v>270</v>
      </c>
      <c r="D131" s="4" t="s">
        <v>357</v>
      </c>
      <c r="E131" s="4" t="s">
        <v>97</v>
      </c>
      <c r="F131" s="4" t="s">
        <v>452</v>
      </c>
      <c r="G131" s="4" t="s">
        <v>204</v>
      </c>
      <c r="H131" s="4" t="s">
        <v>256</v>
      </c>
      <c r="I131" s="4" t="s">
        <v>163</v>
      </c>
      <c r="J131" s="4" t="s">
        <v>477</v>
      </c>
      <c r="K131" s="4" t="s">
        <v>275</v>
      </c>
      <c r="L131" s="4" t="s">
        <v>75</v>
      </c>
      <c r="M131" s="4" t="s">
        <v>128</v>
      </c>
      <c r="N131" s="4" t="s">
        <v>478</v>
      </c>
      <c r="O131" s="4" t="s">
        <v>479</v>
      </c>
      <c r="P131" s="4" t="s">
        <v>67</v>
      </c>
      <c r="Q131" s="4" t="s">
        <v>163</v>
      </c>
      <c r="R131" s="4" t="s">
        <v>146</v>
      </c>
      <c r="S131" s="4" t="s">
        <v>153</v>
      </c>
      <c r="T131" s="4" t="s">
        <v>432</v>
      </c>
      <c r="U131" s="4" t="s">
        <v>268</v>
      </c>
      <c r="V131" s="4" t="s">
        <v>270</v>
      </c>
      <c r="W131" s="4" t="s">
        <v>480</v>
      </c>
      <c r="X131" s="4" t="s">
        <v>74</v>
      </c>
      <c r="Y131" s="4" t="s">
        <v>78</v>
      </c>
      <c r="Z131" s="4" t="s">
        <v>153</v>
      </c>
      <c r="AA131" s="4" t="s">
        <v>481</v>
      </c>
      <c r="AB131" s="4" t="s">
        <v>132</v>
      </c>
      <c r="AC131" s="4" t="s">
        <v>67</v>
      </c>
      <c r="AD131" s="4" t="s">
        <v>78</v>
      </c>
      <c r="AE131" s="4" t="s">
        <v>458</v>
      </c>
      <c r="AF131" s="4" t="s">
        <v>184</v>
      </c>
      <c r="AG131" s="4" t="s">
        <v>270</v>
      </c>
    </row>
    <row r="132" spans="1:33" ht="16" hidden="1" x14ac:dyDescent="0.2">
      <c r="A132" s="7" t="s">
        <v>348</v>
      </c>
      <c r="B132" s="4" t="s">
        <v>110</v>
      </c>
      <c r="C132" s="4" t="s">
        <v>270</v>
      </c>
      <c r="D132" s="4" t="s">
        <v>106</v>
      </c>
      <c r="E132" s="4" t="s">
        <v>97</v>
      </c>
      <c r="F132" s="4" t="s">
        <v>452</v>
      </c>
      <c r="G132" s="4" t="s">
        <v>204</v>
      </c>
      <c r="H132" s="4" t="s">
        <v>212</v>
      </c>
      <c r="I132" s="4" t="s">
        <v>163</v>
      </c>
      <c r="J132" s="4" t="s">
        <v>336</v>
      </c>
      <c r="K132" s="4" t="s">
        <v>153</v>
      </c>
      <c r="L132" s="4" t="s">
        <v>67</v>
      </c>
      <c r="M132" s="4" t="s">
        <v>128</v>
      </c>
      <c r="N132" s="4" t="s">
        <v>251</v>
      </c>
      <c r="O132" s="4" t="s">
        <v>482</v>
      </c>
      <c r="P132" s="4" t="s">
        <v>67</v>
      </c>
      <c r="Q132" s="4" t="s">
        <v>163</v>
      </c>
      <c r="R132" s="4" t="s">
        <v>146</v>
      </c>
      <c r="S132" s="4" t="s">
        <v>67</v>
      </c>
      <c r="T132" s="4" t="s">
        <v>483</v>
      </c>
      <c r="U132" s="4" t="s">
        <v>67</v>
      </c>
      <c r="V132" s="4" t="s">
        <v>270</v>
      </c>
      <c r="W132" s="4" t="s">
        <v>484</v>
      </c>
      <c r="X132" s="4" t="s">
        <v>119</v>
      </c>
      <c r="Y132" s="4" t="s">
        <v>78</v>
      </c>
      <c r="Z132" s="4" t="s">
        <v>146</v>
      </c>
      <c r="AA132" s="4" t="s">
        <v>481</v>
      </c>
      <c r="AB132" s="4" t="s">
        <v>132</v>
      </c>
      <c r="AC132" s="4" t="s">
        <v>67</v>
      </c>
      <c r="AD132" s="4" t="s">
        <v>67</v>
      </c>
      <c r="AE132" s="4" t="s">
        <v>164</v>
      </c>
      <c r="AF132" s="4" t="s">
        <v>448</v>
      </c>
      <c r="AG132" s="4" t="s">
        <v>67</v>
      </c>
    </row>
    <row r="133" spans="1:33" ht="16" hidden="1" x14ac:dyDescent="0.2">
      <c r="A133" s="8" t="s">
        <v>352</v>
      </c>
      <c r="B133" s="4" t="s">
        <v>67</v>
      </c>
      <c r="C133" s="4" t="s">
        <v>270</v>
      </c>
      <c r="D133" s="4" t="s">
        <v>67</v>
      </c>
      <c r="E133" s="4" t="s">
        <v>67</v>
      </c>
      <c r="F133" s="4" t="s">
        <v>67</v>
      </c>
      <c r="G133" s="4" t="s">
        <v>67</v>
      </c>
      <c r="H133" s="4" t="s">
        <v>67</v>
      </c>
      <c r="I133" s="4" t="s">
        <v>67</v>
      </c>
      <c r="J133" s="4" t="s">
        <v>92</v>
      </c>
      <c r="K133" s="4" t="s">
        <v>67</v>
      </c>
      <c r="L133" s="4" t="s">
        <v>67</v>
      </c>
      <c r="M133" s="4" t="s">
        <v>68</v>
      </c>
      <c r="N133" s="4" t="s">
        <v>67</v>
      </c>
      <c r="O133" s="4" t="s">
        <v>67</v>
      </c>
      <c r="P133" s="4" t="s">
        <v>67</v>
      </c>
      <c r="Q133" s="4" t="s">
        <v>163</v>
      </c>
      <c r="R133" s="4" t="s">
        <v>67</v>
      </c>
      <c r="S133" s="4" t="s">
        <v>67</v>
      </c>
      <c r="T133" s="4" t="s">
        <v>93</v>
      </c>
      <c r="U133" s="4" t="s">
        <v>67</v>
      </c>
      <c r="V133" s="4" t="s">
        <v>270</v>
      </c>
      <c r="W133" s="4" t="s">
        <v>485</v>
      </c>
      <c r="X133" s="4" t="s">
        <v>67</v>
      </c>
      <c r="Y133" s="4" t="s">
        <v>67</v>
      </c>
      <c r="Z133" s="4" t="s">
        <v>146</v>
      </c>
      <c r="AA133" s="4" t="s">
        <v>67</v>
      </c>
      <c r="AB133" s="4" t="s">
        <v>106</v>
      </c>
      <c r="AC133" s="4" t="s">
        <v>67</v>
      </c>
      <c r="AD133" s="4" t="s">
        <v>67</v>
      </c>
      <c r="AE133" s="4" t="s">
        <v>75</v>
      </c>
      <c r="AF133" s="4" t="s">
        <v>255</v>
      </c>
      <c r="AG133" s="4" t="s">
        <v>67</v>
      </c>
    </row>
    <row r="134" spans="1:33" ht="16" x14ac:dyDescent="0.2">
      <c r="A134" s="9" t="s">
        <v>355</v>
      </c>
      <c r="B134" s="4">
        <v>0</v>
      </c>
      <c r="C134" s="4">
        <v>0</v>
      </c>
      <c r="D134" s="4">
        <v>0</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0</v>
      </c>
      <c r="X134" s="4">
        <v>0</v>
      </c>
      <c r="Y134" s="4">
        <v>0</v>
      </c>
      <c r="Z134" s="4">
        <v>0</v>
      </c>
      <c r="AA134" s="4">
        <v>0</v>
      </c>
      <c r="AB134" s="4">
        <v>0</v>
      </c>
      <c r="AC134" s="4">
        <v>0</v>
      </c>
      <c r="AD134" s="4">
        <v>0</v>
      </c>
      <c r="AE134" s="4">
        <v>0</v>
      </c>
      <c r="AF134" s="4">
        <v>0</v>
      </c>
      <c r="AG134" s="4">
        <v>0</v>
      </c>
    </row>
    <row r="135" spans="1:33" ht="16" x14ac:dyDescent="0.2">
      <c r="A135" s="9" t="s">
        <v>356</v>
      </c>
      <c r="B135" s="4">
        <v>0</v>
      </c>
      <c r="C135" s="4">
        <v>0</v>
      </c>
      <c r="D135" s="4">
        <v>0</v>
      </c>
      <c r="E135" s="4">
        <v>0</v>
      </c>
      <c r="F135" s="4">
        <v>0</v>
      </c>
      <c r="G135" s="4">
        <v>0</v>
      </c>
      <c r="H135" s="4">
        <v>0</v>
      </c>
      <c r="I135" s="4">
        <v>0</v>
      </c>
      <c r="J135" s="4">
        <v>0</v>
      </c>
      <c r="K135" s="4">
        <v>0</v>
      </c>
      <c r="L135" s="4">
        <v>0</v>
      </c>
      <c r="M135" s="4">
        <v>0</v>
      </c>
      <c r="N135" s="4">
        <v>0</v>
      </c>
      <c r="O135" s="4">
        <v>0</v>
      </c>
      <c r="P135" s="4">
        <v>0</v>
      </c>
      <c r="Q135" s="4">
        <v>0</v>
      </c>
      <c r="R135" s="4">
        <v>0</v>
      </c>
      <c r="S135" s="4">
        <v>0</v>
      </c>
      <c r="T135" s="4">
        <v>0</v>
      </c>
      <c r="U135" s="4">
        <v>0</v>
      </c>
      <c r="V135" s="4">
        <v>0</v>
      </c>
      <c r="W135" s="4">
        <v>24</v>
      </c>
      <c r="X135" s="4">
        <v>0</v>
      </c>
      <c r="Y135" s="4">
        <v>0</v>
      </c>
      <c r="Z135" s="4">
        <v>0</v>
      </c>
      <c r="AA135" s="4">
        <v>0</v>
      </c>
      <c r="AB135" s="4">
        <v>0</v>
      </c>
      <c r="AC135" s="4">
        <v>0</v>
      </c>
      <c r="AD135" s="4">
        <v>0</v>
      </c>
      <c r="AE135" s="4">
        <v>0</v>
      </c>
      <c r="AF135" s="4">
        <v>0</v>
      </c>
      <c r="AG135" s="4">
        <v>0</v>
      </c>
    </row>
    <row r="136" spans="1:33" ht="16" x14ac:dyDescent="0.2">
      <c r="A136" s="9" t="s">
        <v>370</v>
      </c>
      <c r="B136" s="4">
        <v>0</v>
      </c>
      <c r="C136" s="4">
        <v>0</v>
      </c>
      <c r="D136" s="4">
        <v>0</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c r="AB136" s="4">
        <v>0</v>
      </c>
      <c r="AC136" s="4">
        <v>0</v>
      </c>
      <c r="AD136" s="4">
        <v>0</v>
      </c>
      <c r="AE136" s="4">
        <v>0</v>
      </c>
      <c r="AF136" s="4">
        <v>0</v>
      </c>
      <c r="AG136" s="4">
        <v>0</v>
      </c>
    </row>
    <row r="137" spans="1:33" ht="16" x14ac:dyDescent="0.2">
      <c r="A137" s="9" t="s">
        <v>358</v>
      </c>
      <c r="B137" s="4">
        <v>0</v>
      </c>
      <c r="C137" s="4">
        <v>8</v>
      </c>
      <c r="D137" s="4">
        <v>0</v>
      </c>
      <c r="E137" s="4">
        <v>0</v>
      </c>
      <c r="F137" s="4">
        <v>0</v>
      </c>
      <c r="G137" s="4">
        <v>0</v>
      </c>
      <c r="H137" s="4">
        <v>0</v>
      </c>
      <c r="I137" s="4">
        <v>0</v>
      </c>
      <c r="J137" s="4">
        <v>0</v>
      </c>
      <c r="K137" s="4">
        <v>0</v>
      </c>
      <c r="L137" s="4">
        <v>0</v>
      </c>
      <c r="M137" s="4">
        <v>0</v>
      </c>
      <c r="N137" s="4">
        <v>0</v>
      </c>
      <c r="O137" s="4">
        <v>0</v>
      </c>
      <c r="P137" s="4">
        <v>0</v>
      </c>
      <c r="Q137" s="4">
        <v>1</v>
      </c>
      <c r="R137" s="4">
        <v>0</v>
      </c>
      <c r="S137" s="4">
        <v>0</v>
      </c>
      <c r="T137" s="4">
        <v>0</v>
      </c>
      <c r="U137" s="4">
        <v>0</v>
      </c>
      <c r="V137" s="4">
        <v>8</v>
      </c>
      <c r="W137" s="4">
        <v>18</v>
      </c>
      <c r="X137" s="4">
        <v>0</v>
      </c>
      <c r="Y137" s="4">
        <v>0</v>
      </c>
      <c r="Z137" s="4">
        <v>0</v>
      </c>
      <c r="AA137" s="4">
        <v>0</v>
      </c>
      <c r="AB137" s="4">
        <v>17</v>
      </c>
      <c r="AC137" s="4">
        <v>0</v>
      </c>
      <c r="AD137" s="4">
        <v>0</v>
      </c>
      <c r="AE137" s="4">
        <v>0</v>
      </c>
      <c r="AF137" s="4">
        <v>0</v>
      </c>
      <c r="AG137" s="4">
        <v>0</v>
      </c>
    </row>
    <row r="138" spans="1:33" ht="16" x14ac:dyDescent="0.2">
      <c r="A138" s="9" t="s">
        <v>359</v>
      </c>
      <c r="B138" s="4">
        <v>0</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row>
    <row r="139" spans="1:33" ht="16" x14ac:dyDescent="0.2">
      <c r="A139" s="9" t="s">
        <v>360</v>
      </c>
      <c r="B139" s="4">
        <v>0</v>
      </c>
      <c r="C139" s="4">
        <v>0</v>
      </c>
      <c r="D139" s="4">
        <v>0</v>
      </c>
      <c r="E139" s="4">
        <v>0</v>
      </c>
      <c r="F139" s="4">
        <v>0</v>
      </c>
      <c r="G139" s="4">
        <v>0</v>
      </c>
      <c r="H139" s="4">
        <v>0</v>
      </c>
      <c r="I139" s="4">
        <v>0</v>
      </c>
      <c r="J139" s="4">
        <v>10</v>
      </c>
      <c r="K139" s="4">
        <v>0</v>
      </c>
      <c r="L139" s="4">
        <v>0</v>
      </c>
      <c r="M139" s="4">
        <v>0</v>
      </c>
      <c r="N139" s="4">
        <v>0</v>
      </c>
      <c r="O139" s="4">
        <v>0</v>
      </c>
      <c r="P139" s="4">
        <v>0</v>
      </c>
      <c r="Q139" s="4">
        <v>0</v>
      </c>
      <c r="R139" s="4">
        <v>0</v>
      </c>
      <c r="S139" s="4">
        <v>0</v>
      </c>
      <c r="T139" s="4">
        <v>11</v>
      </c>
      <c r="U139" s="4">
        <v>0</v>
      </c>
      <c r="V139" s="4">
        <v>0</v>
      </c>
      <c r="W139" s="4">
        <v>223</v>
      </c>
      <c r="X139" s="4">
        <v>0</v>
      </c>
      <c r="Y139" s="4">
        <v>0</v>
      </c>
      <c r="Z139" s="4">
        <v>0</v>
      </c>
      <c r="AA139" s="4">
        <v>0</v>
      </c>
      <c r="AB139" s="4">
        <v>0</v>
      </c>
      <c r="AC139" s="4">
        <v>0</v>
      </c>
      <c r="AD139" s="4">
        <v>0</v>
      </c>
      <c r="AE139" s="4">
        <v>0</v>
      </c>
      <c r="AF139" s="4">
        <v>21</v>
      </c>
      <c r="AG139" s="4">
        <v>0</v>
      </c>
    </row>
    <row r="140" spans="1:33" ht="16" x14ac:dyDescent="0.2">
      <c r="A140" s="9" t="s">
        <v>361</v>
      </c>
      <c r="B140" s="4">
        <v>0</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row>
    <row r="141" spans="1:33" ht="16" x14ac:dyDescent="0.2">
      <c r="A141" s="9" t="s">
        <v>388</v>
      </c>
      <c r="B141" s="4">
        <v>0</v>
      </c>
      <c r="C141" s="4">
        <v>0</v>
      </c>
      <c r="D141" s="4">
        <v>0</v>
      </c>
      <c r="E141" s="4">
        <v>0</v>
      </c>
      <c r="F141" s="4">
        <v>0</v>
      </c>
      <c r="G141" s="4">
        <v>0</v>
      </c>
      <c r="H141" s="4">
        <v>15</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row>
    <row r="142" spans="1:33" ht="16" x14ac:dyDescent="0.2">
      <c r="A142" s="9" t="s">
        <v>362</v>
      </c>
      <c r="B142" s="4">
        <v>0</v>
      </c>
      <c r="C142" s="4">
        <v>0</v>
      </c>
      <c r="D142" s="4">
        <v>0</v>
      </c>
      <c r="E142" s="4">
        <v>0</v>
      </c>
      <c r="F142" s="4">
        <v>0</v>
      </c>
      <c r="G142" s="4">
        <v>0</v>
      </c>
      <c r="H142" s="4">
        <v>0</v>
      </c>
      <c r="I142" s="4">
        <v>0</v>
      </c>
      <c r="J142" s="4">
        <v>21</v>
      </c>
      <c r="K142" s="4">
        <v>0</v>
      </c>
      <c r="L142" s="4">
        <v>0</v>
      </c>
      <c r="M142" s="4">
        <v>0</v>
      </c>
      <c r="N142" s="4">
        <v>0</v>
      </c>
      <c r="O142" s="4">
        <v>0</v>
      </c>
      <c r="P142" s="4">
        <v>0</v>
      </c>
      <c r="Q142" s="4">
        <v>0</v>
      </c>
      <c r="R142" s="4">
        <v>0</v>
      </c>
      <c r="S142" s="4">
        <v>0</v>
      </c>
      <c r="T142" s="4">
        <v>16</v>
      </c>
      <c r="U142" s="4">
        <v>0</v>
      </c>
      <c r="V142" s="4">
        <v>0</v>
      </c>
      <c r="W142" s="4">
        <v>1</v>
      </c>
      <c r="X142" s="4">
        <v>0</v>
      </c>
      <c r="Y142" s="4">
        <v>0</v>
      </c>
      <c r="Z142" s="4">
        <v>0</v>
      </c>
      <c r="AA142" s="4">
        <v>0</v>
      </c>
      <c r="AB142" s="4">
        <v>0</v>
      </c>
      <c r="AC142" s="4">
        <v>0</v>
      </c>
      <c r="AD142" s="4">
        <v>0</v>
      </c>
      <c r="AE142" s="4">
        <v>0</v>
      </c>
      <c r="AF142" s="4">
        <v>5</v>
      </c>
      <c r="AG142" s="4">
        <v>0</v>
      </c>
    </row>
    <row r="143" spans="1:33" ht="16" x14ac:dyDescent="0.2">
      <c r="A143" s="9" t="s">
        <v>364</v>
      </c>
      <c r="B143" s="4">
        <v>0</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10</v>
      </c>
      <c r="U143" s="4">
        <v>0</v>
      </c>
      <c r="V143" s="4">
        <v>0</v>
      </c>
      <c r="W143" s="4">
        <v>0</v>
      </c>
      <c r="X143" s="4">
        <v>0</v>
      </c>
      <c r="Y143" s="4">
        <v>0</v>
      </c>
      <c r="Z143" s="4">
        <v>2</v>
      </c>
      <c r="AA143" s="4">
        <v>0</v>
      </c>
      <c r="AB143" s="4">
        <v>0</v>
      </c>
      <c r="AC143" s="4">
        <v>0</v>
      </c>
      <c r="AD143" s="4">
        <v>0</v>
      </c>
      <c r="AE143" s="4">
        <v>0</v>
      </c>
      <c r="AF143" s="4">
        <v>9</v>
      </c>
      <c r="AG143" s="4">
        <v>0</v>
      </c>
    </row>
    <row r="144" spans="1:33" ht="16" x14ac:dyDescent="0.2">
      <c r="A144" s="9" t="s">
        <v>368</v>
      </c>
      <c r="B144" s="4">
        <v>0</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row>
    <row r="145" spans="1:33" ht="16" x14ac:dyDescent="0.2">
      <c r="A145" s="9" t="s">
        <v>365</v>
      </c>
      <c r="B145" s="4">
        <v>0</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5</v>
      </c>
      <c r="AF145" s="4">
        <v>0</v>
      </c>
      <c r="AG145" s="4">
        <v>0</v>
      </c>
    </row>
    <row r="146" spans="1:33" ht="16" hidden="1" x14ac:dyDescent="0.2">
      <c r="A146" s="8" t="s">
        <v>369</v>
      </c>
      <c r="B146" s="4">
        <v>5</v>
      </c>
      <c r="C146" s="4">
        <v>0</v>
      </c>
      <c r="D146" s="4">
        <v>17</v>
      </c>
      <c r="E146" s="4">
        <v>17</v>
      </c>
      <c r="F146" s="4">
        <v>7</v>
      </c>
      <c r="G146" s="4">
        <v>21</v>
      </c>
      <c r="H146" s="4">
        <v>48</v>
      </c>
      <c r="I146" s="4">
        <v>0</v>
      </c>
      <c r="J146" s="4">
        <v>0</v>
      </c>
      <c r="K146" s="4">
        <v>3</v>
      </c>
      <c r="L146" s="4">
        <v>0</v>
      </c>
      <c r="M146" s="4">
        <v>0</v>
      </c>
      <c r="N146" s="4">
        <v>119</v>
      </c>
      <c r="O146" s="4">
        <v>137</v>
      </c>
      <c r="P146" s="4">
        <v>0</v>
      </c>
      <c r="Q146" s="4">
        <v>0</v>
      </c>
      <c r="R146" s="4">
        <v>0</v>
      </c>
      <c r="S146" s="4">
        <v>0</v>
      </c>
      <c r="T146" s="4">
        <v>153</v>
      </c>
      <c r="U146" s="4">
        <v>0</v>
      </c>
      <c r="V146" s="4">
        <v>0</v>
      </c>
      <c r="W146" s="4">
        <v>335</v>
      </c>
      <c r="X146" s="4">
        <v>0</v>
      </c>
      <c r="Y146" s="4">
        <v>3</v>
      </c>
      <c r="Z146" s="4">
        <v>0</v>
      </c>
      <c r="AA146" s="4">
        <v>0</v>
      </c>
      <c r="AB146" s="4">
        <v>24</v>
      </c>
      <c r="AC146" s="4">
        <v>0</v>
      </c>
      <c r="AD146" s="4">
        <v>0</v>
      </c>
      <c r="AE146" s="4">
        <v>9</v>
      </c>
      <c r="AF146" s="4">
        <v>0</v>
      </c>
      <c r="AG146" s="4">
        <v>0</v>
      </c>
    </row>
    <row r="147" spans="1:33" ht="16" x14ac:dyDescent="0.2">
      <c r="A147" s="9" t="s">
        <v>366</v>
      </c>
      <c r="B147" s="4">
        <v>0</v>
      </c>
      <c r="C147" s="4">
        <v>0</v>
      </c>
      <c r="D147" s="4">
        <v>0</v>
      </c>
      <c r="E147" s="4">
        <v>0</v>
      </c>
      <c r="F147" s="4">
        <v>0</v>
      </c>
      <c r="G147" s="4">
        <v>0</v>
      </c>
      <c r="H147" s="4">
        <v>0</v>
      </c>
      <c r="I147" s="4">
        <v>0</v>
      </c>
      <c r="J147" s="4">
        <v>0</v>
      </c>
      <c r="K147" s="4">
        <v>0</v>
      </c>
      <c r="L147" s="4">
        <v>0</v>
      </c>
      <c r="M147" s="4">
        <v>6</v>
      </c>
      <c r="N147" s="4">
        <v>0</v>
      </c>
      <c r="O147" s="4">
        <v>0</v>
      </c>
      <c r="P147" s="4">
        <v>0</v>
      </c>
      <c r="Q147" s="4">
        <v>0</v>
      </c>
      <c r="R147" s="4">
        <v>0</v>
      </c>
      <c r="S147" s="4">
        <v>0</v>
      </c>
      <c r="T147" s="4">
        <v>0</v>
      </c>
      <c r="U147" s="4">
        <v>0</v>
      </c>
      <c r="V147" s="4">
        <v>0</v>
      </c>
      <c r="W147" s="4">
        <v>22</v>
      </c>
      <c r="X147" s="4">
        <v>0</v>
      </c>
      <c r="Y147" s="4">
        <v>0</v>
      </c>
      <c r="Z147" s="4">
        <v>0</v>
      </c>
      <c r="AA147" s="4">
        <v>0</v>
      </c>
      <c r="AB147" s="4">
        <v>0</v>
      </c>
      <c r="AC147" s="4">
        <v>0</v>
      </c>
      <c r="AD147" s="4">
        <v>0</v>
      </c>
      <c r="AE147" s="4">
        <v>0</v>
      </c>
      <c r="AF147" s="4">
        <v>0</v>
      </c>
      <c r="AG147" s="4">
        <v>0</v>
      </c>
    </row>
    <row r="148" spans="1:33" ht="16" hidden="1" x14ac:dyDescent="0.2">
      <c r="A148" s="9" t="s">
        <v>371</v>
      </c>
      <c r="B148" s="4">
        <v>0</v>
      </c>
      <c r="C148" s="4">
        <v>0</v>
      </c>
      <c r="D148" s="4">
        <v>3</v>
      </c>
      <c r="E148" s="4">
        <v>0</v>
      </c>
      <c r="F148" s="4">
        <v>0</v>
      </c>
      <c r="G148" s="4">
        <v>0</v>
      </c>
      <c r="H148" s="4">
        <v>8</v>
      </c>
      <c r="I148" s="4">
        <v>0</v>
      </c>
      <c r="J148" s="4">
        <v>0</v>
      </c>
      <c r="K148" s="4">
        <v>3</v>
      </c>
      <c r="L148" s="4">
        <v>0</v>
      </c>
      <c r="M148" s="4">
        <v>0</v>
      </c>
      <c r="N148" s="4">
        <v>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0</v>
      </c>
      <c r="AF148" s="4">
        <v>0</v>
      </c>
      <c r="AG148" s="4">
        <v>0</v>
      </c>
    </row>
    <row r="149" spans="1:33" ht="16" hidden="1" x14ac:dyDescent="0.2">
      <c r="A149" s="9" t="s">
        <v>372</v>
      </c>
      <c r="B149" s="4">
        <v>0</v>
      </c>
      <c r="C149" s="4">
        <v>0</v>
      </c>
      <c r="D149" s="4">
        <v>0</v>
      </c>
      <c r="E149" s="4">
        <v>0</v>
      </c>
      <c r="F149" s="4">
        <v>0</v>
      </c>
      <c r="G149" s="4">
        <v>14</v>
      </c>
      <c r="H149" s="4">
        <v>0</v>
      </c>
      <c r="I149" s="4">
        <v>0</v>
      </c>
      <c r="J149" s="4">
        <v>0</v>
      </c>
      <c r="K149" s="4">
        <v>0</v>
      </c>
      <c r="L149" s="4">
        <v>0</v>
      </c>
      <c r="M149" s="4">
        <v>0</v>
      </c>
      <c r="N149" s="4">
        <v>119</v>
      </c>
      <c r="O149" s="4">
        <v>72</v>
      </c>
      <c r="P149" s="4">
        <v>0</v>
      </c>
      <c r="Q149" s="4">
        <v>0</v>
      </c>
      <c r="R149" s="4">
        <v>0</v>
      </c>
      <c r="S149" s="4">
        <v>0</v>
      </c>
      <c r="T149" s="4">
        <v>0</v>
      </c>
      <c r="U149" s="4">
        <v>0</v>
      </c>
      <c r="V149" s="4">
        <v>0</v>
      </c>
      <c r="W149" s="4">
        <v>242</v>
      </c>
      <c r="X149" s="4">
        <v>0</v>
      </c>
      <c r="Y149" s="4">
        <v>0</v>
      </c>
      <c r="Z149" s="4">
        <v>0</v>
      </c>
      <c r="AA149" s="4">
        <v>0</v>
      </c>
      <c r="AB149" s="4">
        <v>0</v>
      </c>
      <c r="AC149" s="4">
        <v>0</v>
      </c>
      <c r="AD149" s="4">
        <v>0</v>
      </c>
      <c r="AE149" s="4">
        <v>0</v>
      </c>
      <c r="AF149" s="4">
        <v>0</v>
      </c>
      <c r="AG149" s="4">
        <v>0</v>
      </c>
    </row>
    <row r="150" spans="1:33" ht="16" hidden="1" x14ac:dyDescent="0.2">
      <c r="A150" s="9" t="s">
        <v>373</v>
      </c>
      <c r="B150" s="4">
        <v>0</v>
      </c>
      <c r="C150" s="4">
        <v>0</v>
      </c>
      <c r="D150" s="4">
        <v>0</v>
      </c>
      <c r="E150" s="4">
        <v>17</v>
      </c>
      <c r="F150" s="4">
        <v>3</v>
      </c>
      <c r="G150" s="4">
        <v>7</v>
      </c>
      <c r="H150" s="4">
        <v>40</v>
      </c>
      <c r="I150" s="4">
        <v>0</v>
      </c>
      <c r="J150" s="4">
        <v>0</v>
      </c>
      <c r="K150" s="4">
        <v>0</v>
      </c>
      <c r="L150" s="4">
        <v>0</v>
      </c>
      <c r="M150" s="4">
        <v>0</v>
      </c>
      <c r="N150" s="4">
        <v>0</v>
      </c>
      <c r="O150" s="4">
        <v>22</v>
      </c>
      <c r="P150" s="4">
        <v>0</v>
      </c>
      <c r="Q150" s="4">
        <v>0</v>
      </c>
      <c r="R150" s="4">
        <v>0</v>
      </c>
      <c r="S150" s="4">
        <v>0</v>
      </c>
      <c r="T150" s="4">
        <v>0</v>
      </c>
      <c r="U150" s="4">
        <v>0</v>
      </c>
      <c r="V150" s="4">
        <v>0</v>
      </c>
      <c r="W150" s="4">
        <v>0</v>
      </c>
      <c r="X150" s="4">
        <v>0</v>
      </c>
      <c r="Y150" s="4">
        <v>0</v>
      </c>
      <c r="Z150" s="4">
        <v>0</v>
      </c>
      <c r="AA150" s="4">
        <v>0</v>
      </c>
      <c r="AB150" s="4">
        <v>24</v>
      </c>
      <c r="AC150" s="4">
        <v>0</v>
      </c>
      <c r="AD150" s="4">
        <v>0</v>
      </c>
      <c r="AE150" s="4">
        <v>5</v>
      </c>
      <c r="AF150" s="4">
        <v>0</v>
      </c>
      <c r="AG150" s="4">
        <v>0</v>
      </c>
    </row>
    <row r="151" spans="1:33" ht="16" hidden="1" x14ac:dyDescent="0.2">
      <c r="A151" s="9" t="s">
        <v>374</v>
      </c>
      <c r="B151" s="4">
        <v>0</v>
      </c>
      <c r="C151" s="4">
        <v>0</v>
      </c>
      <c r="D151" s="4">
        <v>12</v>
      </c>
      <c r="E151" s="4">
        <v>0</v>
      </c>
      <c r="F151" s="4">
        <v>4</v>
      </c>
      <c r="G151" s="4">
        <v>0</v>
      </c>
      <c r="H151" s="4">
        <v>0</v>
      </c>
      <c r="I151" s="4">
        <v>0</v>
      </c>
      <c r="J151" s="4">
        <v>0</v>
      </c>
      <c r="K151" s="4">
        <v>0</v>
      </c>
      <c r="L151" s="4">
        <v>0</v>
      </c>
      <c r="M151" s="4">
        <v>0</v>
      </c>
      <c r="N151" s="4">
        <v>0</v>
      </c>
      <c r="O151" s="4">
        <v>0</v>
      </c>
      <c r="P151" s="4">
        <v>0</v>
      </c>
      <c r="Q151" s="4">
        <v>0</v>
      </c>
      <c r="R151" s="4">
        <v>0</v>
      </c>
      <c r="S151" s="4">
        <v>0</v>
      </c>
      <c r="T151" s="4">
        <v>153</v>
      </c>
      <c r="U151" s="4">
        <v>0</v>
      </c>
      <c r="V151" s="4">
        <v>0</v>
      </c>
      <c r="W151" s="4">
        <v>23</v>
      </c>
      <c r="X151" s="4">
        <v>0</v>
      </c>
      <c r="Y151" s="4">
        <v>0</v>
      </c>
      <c r="Z151" s="4">
        <v>0</v>
      </c>
      <c r="AA151" s="4">
        <v>0</v>
      </c>
      <c r="AB151" s="4">
        <v>0</v>
      </c>
      <c r="AC151" s="4">
        <v>0</v>
      </c>
      <c r="AD151" s="4">
        <v>0</v>
      </c>
      <c r="AE151" s="4">
        <v>0</v>
      </c>
      <c r="AF151" s="4">
        <v>0</v>
      </c>
      <c r="AG151" s="4">
        <v>0</v>
      </c>
    </row>
    <row r="152" spans="1:33" ht="16" hidden="1" x14ac:dyDescent="0.2">
      <c r="A152" s="9" t="s">
        <v>375</v>
      </c>
      <c r="B152" s="4">
        <v>5</v>
      </c>
      <c r="C152" s="4">
        <v>0</v>
      </c>
      <c r="D152" s="4">
        <v>2</v>
      </c>
      <c r="E152" s="4">
        <v>0</v>
      </c>
      <c r="F152" s="4">
        <v>0</v>
      </c>
      <c r="G152" s="4">
        <v>0</v>
      </c>
      <c r="H152" s="4">
        <v>0</v>
      </c>
      <c r="I152" s="4">
        <v>0</v>
      </c>
      <c r="J152" s="4">
        <v>0</v>
      </c>
      <c r="K152" s="4">
        <v>0</v>
      </c>
      <c r="L152" s="4">
        <v>0</v>
      </c>
      <c r="M152" s="4">
        <v>0</v>
      </c>
      <c r="N152" s="4">
        <v>0</v>
      </c>
      <c r="O152" s="4">
        <v>43</v>
      </c>
      <c r="P152" s="4">
        <v>0</v>
      </c>
      <c r="Q152" s="4">
        <v>0</v>
      </c>
      <c r="R152" s="4">
        <v>0</v>
      </c>
      <c r="S152" s="4">
        <v>0</v>
      </c>
      <c r="T152" s="4">
        <v>0</v>
      </c>
      <c r="U152" s="4">
        <v>0</v>
      </c>
      <c r="V152" s="4">
        <v>0</v>
      </c>
      <c r="W152" s="4">
        <v>70</v>
      </c>
      <c r="X152" s="4">
        <v>0</v>
      </c>
      <c r="Y152" s="4">
        <v>3</v>
      </c>
      <c r="Z152" s="4">
        <v>0</v>
      </c>
      <c r="AA152" s="4">
        <v>0</v>
      </c>
      <c r="AB152" s="4">
        <v>0</v>
      </c>
      <c r="AC152" s="4">
        <v>0</v>
      </c>
      <c r="AD152" s="4">
        <v>0</v>
      </c>
      <c r="AE152" s="4">
        <v>4</v>
      </c>
      <c r="AF152" s="4">
        <v>0</v>
      </c>
      <c r="AG152" s="4">
        <v>0</v>
      </c>
    </row>
    <row r="153" spans="1:33" ht="16" hidden="1" x14ac:dyDescent="0.2">
      <c r="A153" s="9" t="s">
        <v>376</v>
      </c>
      <c r="B153" s="4">
        <v>0</v>
      </c>
      <c r="C153" s="4">
        <v>0</v>
      </c>
      <c r="D153" s="4">
        <v>0</v>
      </c>
      <c r="E153" s="4">
        <v>0</v>
      </c>
      <c r="F153" s="4">
        <v>0</v>
      </c>
      <c r="G153" s="4">
        <v>0</v>
      </c>
      <c r="H153" s="4">
        <v>0</v>
      </c>
      <c r="I153" s="4">
        <v>0</v>
      </c>
      <c r="J153" s="4">
        <v>0</v>
      </c>
      <c r="K153" s="4">
        <v>0</v>
      </c>
      <c r="L153" s="4">
        <v>0</v>
      </c>
      <c r="M153" s="4">
        <v>0</v>
      </c>
      <c r="N153" s="4">
        <v>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0</v>
      </c>
      <c r="AF153" s="4">
        <v>0</v>
      </c>
      <c r="AG153" s="4">
        <v>0</v>
      </c>
    </row>
    <row r="154" spans="1:33" ht="16" hidden="1" x14ac:dyDescent="0.2">
      <c r="A154" s="9" t="s">
        <v>377</v>
      </c>
      <c r="B154" s="4">
        <v>0</v>
      </c>
      <c r="C154" s="4">
        <v>0</v>
      </c>
      <c r="D154" s="4">
        <v>0</v>
      </c>
      <c r="E154" s="4">
        <v>0</v>
      </c>
      <c r="F154" s="4">
        <v>0</v>
      </c>
      <c r="G154" s="4">
        <v>0</v>
      </c>
      <c r="H154" s="4">
        <v>0</v>
      </c>
      <c r="I154" s="4">
        <v>0</v>
      </c>
      <c r="J154" s="4">
        <v>0</v>
      </c>
      <c r="K154" s="4">
        <v>0</v>
      </c>
      <c r="L154" s="4">
        <v>0</v>
      </c>
      <c r="M154" s="4">
        <v>0</v>
      </c>
      <c r="N154" s="4">
        <v>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0</v>
      </c>
      <c r="AF154" s="4">
        <v>0</v>
      </c>
      <c r="AG154" s="4">
        <v>0</v>
      </c>
    </row>
    <row r="155" spans="1:33" ht="16" hidden="1" x14ac:dyDescent="0.2">
      <c r="A155" s="9" t="s">
        <v>378</v>
      </c>
      <c r="B155" s="4">
        <v>0</v>
      </c>
      <c r="C155" s="4">
        <v>0</v>
      </c>
      <c r="D155" s="4">
        <v>0</v>
      </c>
      <c r="E155" s="4">
        <v>0</v>
      </c>
      <c r="F155" s="4">
        <v>0</v>
      </c>
      <c r="G155" s="4">
        <v>0</v>
      </c>
      <c r="H155" s="4">
        <v>0</v>
      </c>
      <c r="I155" s="4">
        <v>0</v>
      </c>
      <c r="J155" s="4">
        <v>0</v>
      </c>
      <c r="K155" s="4">
        <v>0</v>
      </c>
      <c r="L155" s="4">
        <v>0</v>
      </c>
      <c r="M155" s="4">
        <v>0</v>
      </c>
      <c r="N155" s="4">
        <v>0</v>
      </c>
      <c r="O155" s="4">
        <v>0</v>
      </c>
      <c r="P155" s="4">
        <v>0</v>
      </c>
      <c r="Q155" s="4">
        <v>0</v>
      </c>
      <c r="R155" s="4">
        <v>0</v>
      </c>
      <c r="S155" s="4">
        <v>0</v>
      </c>
      <c r="T155" s="4">
        <v>0</v>
      </c>
      <c r="U155" s="4">
        <v>0</v>
      </c>
      <c r="V155" s="4">
        <v>0</v>
      </c>
      <c r="W155" s="4">
        <v>0</v>
      </c>
      <c r="X155" s="4">
        <v>0</v>
      </c>
      <c r="Y155" s="4">
        <v>0</v>
      </c>
      <c r="Z155" s="4">
        <v>0</v>
      </c>
      <c r="AA155" s="4">
        <v>0</v>
      </c>
      <c r="AB155" s="4">
        <v>0</v>
      </c>
      <c r="AC155" s="4">
        <v>0</v>
      </c>
      <c r="AD155" s="4">
        <v>0</v>
      </c>
      <c r="AE155" s="4">
        <v>0</v>
      </c>
      <c r="AF155" s="4">
        <v>0</v>
      </c>
      <c r="AG155" s="4">
        <v>0</v>
      </c>
    </row>
    <row r="156" spans="1:33" ht="16" hidden="1" x14ac:dyDescent="0.2">
      <c r="A156" s="8" t="s">
        <v>379</v>
      </c>
      <c r="B156" s="4">
        <v>21</v>
      </c>
      <c r="C156" s="4">
        <v>0</v>
      </c>
      <c r="D156" s="4">
        <v>0</v>
      </c>
      <c r="E156" s="4">
        <v>6</v>
      </c>
      <c r="F156" s="4">
        <v>0</v>
      </c>
      <c r="G156" s="4">
        <v>32</v>
      </c>
      <c r="H156" s="4">
        <v>44</v>
      </c>
      <c r="I156" s="4">
        <v>1</v>
      </c>
      <c r="J156" s="4">
        <v>41</v>
      </c>
      <c r="K156" s="4">
        <v>7</v>
      </c>
      <c r="L156" s="4">
        <v>0</v>
      </c>
      <c r="M156" s="4">
        <v>15</v>
      </c>
      <c r="N156" s="4">
        <v>19</v>
      </c>
      <c r="O156" s="4">
        <v>0</v>
      </c>
      <c r="P156" s="4">
        <v>0</v>
      </c>
      <c r="Q156" s="4">
        <v>0</v>
      </c>
      <c r="R156" s="4">
        <v>2</v>
      </c>
      <c r="S156" s="4">
        <v>0</v>
      </c>
      <c r="T156" s="4">
        <v>16</v>
      </c>
      <c r="U156" s="4">
        <v>0</v>
      </c>
      <c r="V156" s="4">
        <v>0</v>
      </c>
      <c r="W156" s="4">
        <v>196</v>
      </c>
      <c r="X156" s="4">
        <v>4</v>
      </c>
      <c r="Y156" s="4">
        <v>0</v>
      </c>
      <c r="Z156" s="4">
        <v>0</v>
      </c>
      <c r="AA156" s="4">
        <v>81</v>
      </c>
      <c r="AB156" s="4">
        <v>8</v>
      </c>
      <c r="AC156" s="4">
        <v>0</v>
      </c>
      <c r="AD156" s="4">
        <v>0</v>
      </c>
      <c r="AE156" s="4">
        <v>1</v>
      </c>
      <c r="AF156" s="4">
        <v>42</v>
      </c>
      <c r="AG156" s="4">
        <v>0</v>
      </c>
    </row>
    <row r="157" spans="1:33" ht="16" hidden="1" x14ac:dyDescent="0.2">
      <c r="A157" s="9" t="s">
        <v>381</v>
      </c>
      <c r="B157" s="4">
        <v>2</v>
      </c>
      <c r="C157" s="4">
        <v>0</v>
      </c>
      <c r="D157" s="4">
        <v>0</v>
      </c>
      <c r="E157" s="4">
        <v>0</v>
      </c>
      <c r="F157" s="4">
        <v>0</v>
      </c>
      <c r="G157" s="4">
        <v>32</v>
      </c>
      <c r="H157" s="4">
        <v>0</v>
      </c>
      <c r="I157" s="4">
        <v>1</v>
      </c>
      <c r="J157" s="4">
        <v>0</v>
      </c>
      <c r="K157" s="4">
        <v>0</v>
      </c>
      <c r="L157" s="4">
        <v>0</v>
      </c>
      <c r="M157" s="4">
        <v>0</v>
      </c>
      <c r="N157" s="4">
        <v>0</v>
      </c>
      <c r="O157" s="4">
        <v>0</v>
      </c>
      <c r="P157" s="4">
        <v>0</v>
      </c>
      <c r="Q157" s="4">
        <v>0</v>
      </c>
      <c r="R157" s="4">
        <v>0</v>
      </c>
      <c r="S157" s="4">
        <v>0</v>
      </c>
      <c r="T157" s="4">
        <v>0</v>
      </c>
      <c r="U157" s="4">
        <v>0</v>
      </c>
      <c r="V157" s="4">
        <v>0</v>
      </c>
      <c r="W157" s="4">
        <v>2</v>
      </c>
      <c r="X157" s="4">
        <v>0</v>
      </c>
      <c r="Y157" s="4">
        <v>0</v>
      </c>
      <c r="Z157" s="4">
        <v>0</v>
      </c>
      <c r="AA157" s="4">
        <v>0</v>
      </c>
      <c r="AB157" s="4">
        <v>0</v>
      </c>
      <c r="AC157" s="4">
        <v>0</v>
      </c>
      <c r="AD157" s="4">
        <v>0</v>
      </c>
      <c r="AE157" s="4">
        <v>1</v>
      </c>
      <c r="AF157" s="4">
        <v>0</v>
      </c>
      <c r="AG157" s="4">
        <v>0</v>
      </c>
    </row>
    <row r="158" spans="1:33" ht="16" hidden="1" x14ac:dyDescent="0.2">
      <c r="A158" s="9" t="s">
        <v>383</v>
      </c>
      <c r="B158" s="4">
        <v>0</v>
      </c>
      <c r="C158" s="4">
        <v>0</v>
      </c>
      <c r="D158" s="4">
        <v>0</v>
      </c>
      <c r="E158" s="4">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4">
        <v>0</v>
      </c>
      <c r="AG158" s="4">
        <v>0</v>
      </c>
    </row>
    <row r="159" spans="1:33" ht="16" hidden="1" x14ac:dyDescent="0.2">
      <c r="A159" s="9" t="s">
        <v>384</v>
      </c>
      <c r="B159" s="4">
        <v>6</v>
      </c>
      <c r="C159" s="4">
        <v>0</v>
      </c>
      <c r="D159" s="4">
        <v>0</v>
      </c>
      <c r="E159" s="4">
        <v>0</v>
      </c>
      <c r="F159" s="4">
        <v>0</v>
      </c>
      <c r="G159" s="4">
        <v>0</v>
      </c>
      <c r="H159" s="4">
        <v>29</v>
      </c>
      <c r="I159" s="4">
        <v>0</v>
      </c>
      <c r="J159" s="4">
        <v>0</v>
      </c>
      <c r="K159" s="4">
        <v>7</v>
      </c>
      <c r="L159" s="4">
        <v>0</v>
      </c>
      <c r="M159" s="4">
        <v>15</v>
      </c>
      <c r="N159" s="4">
        <v>19</v>
      </c>
      <c r="O159" s="4">
        <v>0</v>
      </c>
      <c r="P159" s="4">
        <v>0</v>
      </c>
      <c r="Q159" s="4">
        <v>0</v>
      </c>
      <c r="R159" s="4">
        <v>0</v>
      </c>
      <c r="S159" s="4">
        <v>0</v>
      </c>
      <c r="T159" s="4">
        <v>12</v>
      </c>
      <c r="U159" s="4">
        <v>0</v>
      </c>
      <c r="V159" s="4">
        <v>0</v>
      </c>
      <c r="W159" s="4">
        <v>42</v>
      </c>
      <c r="X159" s="4">
        <v>4</v>
      </c>
      <c r="Y159" s="4">
        <v>0</v>
      </c>
      <c r="Z159" s="4">
        <v>0</v>
      </c>
      <c r="AA159" s="4">
        <v>0</v>
      </c>
      <c r="AB159" s="4">
        <v>0</v>
      </c>
      <c r="AC159" s="4">
        <v>0</v>
      </c>
      <c r="AD159" s="4">
        <v>0</v>
      </c>
      <c r="AE159" s="4">
        <v>0</v>
      </c>
      <c r="AF159" s="4">
        <v>0</v>
      </c>
      <c r="AG159" s="4">
        <v>0</v>
      </c>
    </row>
    <row r="160" spans="1:33" ht="16" hidden="1" x14ac:dyDescent="0.2">
      <c r="A160" s="9" t="s">
        <v>385</v>
      </c>
      <c r="B160" s="4">
        <v>0</v>
      </c>
      <c r="C160" s="4">
        <v>0</v>
      </c>
      <c r="D160" s="4">
        <v>0</v>
      </c>
      <c r="E160" s="4">
        <v>0</v>
      </c>
      <c r="F160" s="4">
        <v>0</v>
      </c>
      <c r="G160" s="4">
        <v>0</v>
      </c>
      <c r="H160" s="4">
        <v>0</v>
      </c>
      <c r="I160" s="4">
        <v>0</v>
      </c>
      <c r="J160" s="4">
        <v>29</v>
      </c>
      <c r="K160" s="4">
        <v>0</v>
      </c>
      <c r="L160" s="4">
        <v>0</v>
      </c>
      <c r="M160" s="4">
        <v>0</v>
      </c>
      <c r="N160" s="4">
        <v>0</v>
      </c>
      <c r="O160" s="4">
        <v>0</v>
      </c>
      <c r="P160" s="4">
        <v>0</v>
      </c>
      <c r="Q160" s="4">
        <v>0</v>
      </c>
      <c r="R160" s="4">
        <v>0</v>
      </c>
      <c r="S160" s="4">
        <v>0</v>
      </c>
      <c r="T160" s="4">
        <v>0</v>
      </c>
      <c r="U160" s="4">
        <v>0</v>
      </c>
      <c r="V160" s="4">
        <v>0</v>
      </c>
      <c r="W160" s="4">
        <v>0</v>
      </c>
      <c r="X160" s="4">
        <v>0</v>
      </c>
      <c r="Y160" s="4">
        <v>0</v>
      </c>
      <c r="Z160" s="4">
        <v>0</v>
      </c>
      <c r="AA160" s="4">
        <v>0</v>
      </c>
      <c r="AB160" s="4">
        <v>0</v>
      </c>
      <c r="AC160" s="4">
        <v>0</v>
      </c>
      <c r="AD160" s="4">
        <v>0</v>
      </c>
      <c r="AE160" s="4">
        <v>0</v>
      </c>
      <c r="AF160" s="4">
        <v>0</v>
      </c>
      <c r="AG160" s="4">
        <v>0</v>
      </c>
    </row>
    <row r="161" spans="1:33" ht="16" hidden="1" x14ac:dyDescent="0.2">
      <c r="A161" s="9" t="s">
        <v>386</v>
      </c>
      <c r="B161" s="4">
        <v>13</v>
      </c>
      <c r="C161" s="4">
        <v>0</v>
      </c>
      <c r="D161" s="4">
        <v>0</v>
      </c>
      <c r="E161" s="4">
        <v>0</v>
      </c>
      <c r="F161" s="4">
        <v>0</v>
      </c>
      <c r="G161" s="4">
        <v>0</v>
      </c>
      <c r="H161" s="4">
        <v>0</v>
      </c>
      <c r="I161" s="4">
        <v>0</v>
      </c>
      <c r="J161" s="4">
        <v>0</v>
      </c>
      <c r="K161" s="4">
        <v>0</v>
      </c>
      <c r="L161" s="4">
        <v>0</v>
      </c>
      <c r="M161" s="4">
        <v>0</v>
      </c>
      <c r="N161" s="4">
        <v>0</v>
      </c>
      <c r="O161" s="4">
        <v>0</v>
      </c>
      <c r="P161" s="4">
        <v>0</v>
      </c>
      <c r="Q161" s="4">
        <v>0</v>
      </c>
      <c r="R161" s="4">
        <v>0</v>
      </c>
      <c r="S161" s="4">
        <v>0</v>
      </c>
      <c r="T161" s="4">
        <v>4</v>
      </c>
      <c r="U161" s="4">
        <v>0</v>
      </c>
      <c r="V161" s="4">
        <v>0</v>
      </c>
      <c r="W161" s="4">
        <v>2</v>
      </c>
      <c r="X161" s="4">
        <v>0</v>
      </c>
      <c r="Y161" s="4">
        <v>0</v>
      </c>
      <c r="Z161" s="4">
        <v>0</v>
      </c>
      <c r="AA161" s="4">
        <v>81</v>
      </c>
      <c r="AB161" s="4">
        <v>0</v>
      </c>
      <c r="AC161" s="4">
        <v>0</v>
      </c>
      <c r="AD161" s="4">
        <v>0</v>
      </c>
      <c r="AE161" s="4">
        <v>0</v>
      </c>
      <c r="AF161" s="4">
        <v>9</v>
      </c>
      <c r="AG161" s="4">
        <v>0</v>
      </c>
    </row>
    <row r="162" spans="1:33" ht="16" hidden="1" x14ac:dyDescent="0.2">
      <c r="A162" s="9" t="s">
        <v>387</v>
      </c>
      <c r="B162" s="4">
        <v>0</v>
      </c>
      <c r="C162" s="4">
        <v>0</v>
      </c>
      <c r="D162" s="4">
        <v>0</v>
      </c>
      <c r="E162" s="4">
        <v>0</v>
      </c>
      <c r="F162" s="4">
        <v>0</v>
      </c>
      <c r="G162" s="4">
        <v>0</v>
      </c>
      <c r="H162" s="4">
        <v>0</v>
      </c>
      <c r="I162" s="4">
        <v>0</v>
      </c>
      <c r="J162" s="4">
        <v>12</v>
      </c>
      <c r="K162" s="4">
        <v>0</v>
      </c>
      <c r="L162" s="4">
        <v>0</v>
      </c>
      <c r="M162" s="4">
        <v>0</v>
      </c>
      <c r="N162" s="4">
        <v>0</v>
      </c>
      <c r="O162" s="4">
        <v>0</v>
      </c>
      <c r="P162" s="4">
        <v>0</v>
      </c>
      <c r="Q162" s="4">
        <v>0</v>
      </c>
      <c r="R162" s="4">
        <v>0</v>
      </c>
      <c r="S162" s="4">
        <v>0</v>
      </c>
      <c r="T162" s="4">
        <v>0</v>
      </c>
      <c r="U162" s="4">
        <v>0</v>
      </c>
      <c r="V162" s="4">
        <v>0</v>
      </c>
      <c r="W162" s="4">
        <v>115</v>
      </c>
      <c r="X162" s="4">
        <v>0</v>
      </c>
      <c r="Y162" s="4">
        <v>0</v>
      </c>
      <c r="Z162" s="4">
        <v>0</v>
      </c>
      <c r="AA162" s="4">
        <v>0</v>
      </c>
      <c r="AB162" s="4">
        <v>8</v>
      </c>
      <c r="AC162" s="4">
        <v>0</v>
      </c>
      <c r="AD162" s="4">
        <v>0</v>
      </c>
      <c r="AE162" s="4">
        <v>0</v>
      </c>
      <c r="AF162" s="4">
        <v>0</v>
      </c>
      <c r="AG162" s="4">
        <v>0</v>
      </c>
    </row>
    <row r="163" spans="1:33" ht="16" x14ac:dyDescent="0.2">
      <c r="A163" s="9" t="s">
        <v>367</v>
      </c>
      <c r="B163" s="4">
        <v>0</v>
      </c>
      <c r="C163" s="4">
        <v>0</v>
      </c>
      <c r="D163" s="4">
        <v>0</v>
      </c>
      <c r="E163" s="4">
        <v>0</v>
      </c>
      <c r="F163" s="4">
        <v>0</v>
      </c>
      <c r="G163" s="4">
        <v>0</v>
      </c>
      <c r="H163" s="4">
        <v>0</v>
      </c>
      <c r="I163" s="4">
        <v>0</v>
      </c>
      <c r="J163" s="4">
        <v>0</v>
      </c>
      <c r="K163" s="4">
        <v>0</v>
      </c>
      <c r="L163" s="4">
        <v>0</v>
      </c>
      <c r="M163" s="4">
        <v>0</v>
      </c>
      <c r="N163" s="4">
        <v>0</v>
      </c>
      <c r="O163" s="4">
        <v>0</v>
      </c>
      <c r="P163" s="4">
        <v>0</v>
      </c>
      <c r="Q163" s="4">
        <v>0</v>
      </c>
      <c r="R163" s="4">
        <v>0</v>
      </c>
      <c r="S163" s="4">
        <v>0</v>
      </c>
      <c r="T163" s="4">
        <v>0</v>
      </c>
      <c r="U163" s="4">
        <v>0</v>
      </c>
      <c r="V163" s="4">
        <v>0</v>
      </c>
      <c r="W163" s="4">
        <v>0</v>
      </c>
      <c r="X163" s="4">
        <v>0</v>
      </c>
      <c r="Y163" s="4">
        <v>0</v>
      </c>
      <c r="Z163" s="4">
        <v>0</v>
      </c>
      <c r="AA163" s="4">
        <v>0</v>
      </c>
      <c r="AB163" s="4">
        <v>0</v>
      </c>
      <c r="AC163" s="4">
        <v>0</v>
      </c>
      <c r="AD163" s="4">
        <v>0</v>
      </c>
      <c r="AE163" s="4">
        <v>0</v>
      </c>
      <c r="AF163" s="4">
        <v>0</v>
      </c>
      <c r="AG163" s="4">
        <v>0</v>
      </c>
    </row>
    <row r="164" spans="1:33" ht="16" hidden="1" x14ac:dyDescent="0.2">
      <c r="A164" s="9" t="s">
        <v>389</v>
      </c>
      <c r="B164" s="4" t="s">
        <v>67</v>
      </c>
      <c r="C164" s="4" t="s">
        <v>67</v>
      </c>
      <c r="D164" s="4" t="s">
        <v>67</v>
      </c>
      <c r="E164" s="4" t="s">
        <v>67</v>
      </c>
      <c r="F164" s="4" t="s">
        <v>67</v>
      </c>
      <c r="G164" s="4" t="s">
        <v>67</v>
      </c>
      <c r="H164" s="4" t="s">
        <v>67</v>
      </c>
      <c r="I164" s="4" t="s">
        <v>67</v>
      </c>
      <c r="J164" s="4" t="s">
        <v>67</v>
      </c>
      <c r="K164" s="4" t="s">
        <v>67</v>
      </c>
      <c r="L164" s="4" t="s">
        <v>67</v>
      </c>
      <c r="M164" s="4" t="s">
        <v>67</v>
      </c>
      <c r="N164" s="4" t="s">
        <v>67</v>
      </c>
      <c r="O164" s="4" t="s">
        <v>67</v>
      </c>
      <c r="P164" s="4" t="s">
        <v>67</v>
      </c>
      <c r="Q164" s="4" t="s">
        <v>67</v>
      </c>
      <c r="R164" s="4" t="s">
        <v>146</v>
      </c>
      <c r="S164" s="4" t="s">
        <v>67</v>
      </c>
      <c r="T164" s="4" t="s">
        <v>67</v>
      </c>
      <c r="U164" s="4" t="s">
        <v>67</v>
      </c>
      <c r="V164" s="4" t="s">
        <v>67</v>
      </c>
      <c r="W164" s="4" t="s">
        <v>255</v>
      </c>
      <c r="X164" s="4" t="s">
        <v>67</v>
      </c>
      <c r="Y164" s="4" t="s">
        <v>67</v>
      </c>
      <c r="Z164" s="4" t="s">
        <v>67</v>
      </c>
      <c r="AA164" s="4" t="s">
        <v>67</v>
      </c>
      <c r="AB164" s="4" t="s">
        <v>67</v>
      </c>
      <c r="AC164" s="4" t="s">
        <v>67</v>
      </c>
      <c r="AD164" s="4" t="s">
        <v>67</v>
      </c>
      <c r="AE164" s="4" t="s">
        <v>67</v>
      </c>
      <c r="AF164" s="4" t="s">
        <v>454</v>
      </c>
      <c r="AG164" s="4" t="s">
        <v>67</v>
      </c>
    </row>
    <row r="165" spans="1:33" ht="16" hidden="1" x14ac:dyDescent="0.2">
      <c r="A165" s="9" t="s">
        <v>391</v>
      </c>
      <c r="B165" s="4" t="s">
        <v>67</v>
      </c>
      <c r="C165" s="4" t="s">
        <v>67</v>
      </c>
      <c r="D165" s="4" t="s">
        <v>67</v>
      </c>
      <c r="E165" s="4" t="s">
        <v>67</v>
      </c>
      <c r="F165" s="4" t="s">
        <v>67</v>
      </c>
      <c r="G165" s="4" t="s">
        <v>67</v>
      </c>
      <c r="H165" s="4" t="s">
        <v>67</v>
      </c>
      <c r="I165" s="4" t="s">
        <v>67</v>
      </c>
      <c r="J165" s="4" t="s">
        <v>67</v>
      </c>
      <c r="K165" s="4" t="s">
        <v>67</v>
      </c>
      <c r="L165" s="4" t="s">
        <v>67</v>
      </c>
      <c r="M165" s="4" t="s">
        <v>67</v>
      </c>
      <c r="N165" s="4" t="s">
        <v>67</v>
      </c>
      <c r="O165" s="4" t="s">
        <v>67</v>
      </c>
      <c r="P165" s="4" t="s">
        <v>67</v>
      </c>
      <c r="Q165" s="4" t="s">
        <v>67</v>
      </c>
      <c r="R165" s="4" t="s">
        <v>67</v>
      </c>
      <c r="S165" s="4" t="s">
        <v>67</v>
      </c>
      <c r="T165" s="4" t="s">
        <v>67</v>
      </c>
      <c r="U165" s="4" t="s">
        <v>67</v>
      </c>
      <c r="V165" s="4" t="s">
        <v>67</v>
      </c>
      <c r="W165" s="4" t="s">
        <v>67</v>
      </c>
      <c r="X165" s="4" t="s">
        <v>67</v>
      </c>
      <c r="Y165" s="4" t="s">
        <v>67</v>
      </c>
      <c r="Z165" s="4" t="s">
        <v>67</v>
      </c>
      <c r="AA165" s="4" t="s">
        <v>67</v>
      </c>
      <c r="AB165" s="4" t="s">
        <v>67</v>
      </c>
      <c r="AC165" s="4" t="s">
        <v>67</v>
      </c>
      <c r="AD165" s="4" t="s">
        <v>67</v>
      </c>
      <c r="AE165" s="4" t="s">
        <v>67</v>
      </c>
      <c r="AF165" s="4" t="s">
        <v>67</v>
      </c>
      <c r="AG165" s="4" t="s">
        <v>67</v>
      </c>
    </row>
    <row r="166" spans="1:33" ht="16" hidden="1" x14ac:dyDescent="0.2">
      <c r="A166" s="9" t="s">
        <v>392</v>
      </c>
      <c r="B166" s="4" t="s">
        <v>67</v>
      </c>
      <c r="C166" s="4" t="s">
        <v>67</v>
      </c>
      <c r="D166" s="4" t="s">
        <v>67</v>
      </c>
      <c r="E166" s="4" t="s">
        <v>68</v>
      </c>
      <c r="F166" s="4" t="s">
        <v>67</v>
      </c>
      <c r="G166" s="4" t="s">
        <v>67</v>
      </c>
      <c r="H166" s="4" t="s">
        <v>67</v>
      </c>
      <c r="I166" s="4" t="s">
        <v>67</v>
      </c>
      <c r="J166" s="4" t="s">
        <v>67</v>
      </c>
      <c r="K166" s="4" t="s">
        <v>67</v>
      </c>
      <c r="L166" s="4" t="s">
        <v>67</v>
      </c>
      <c r="M166" s="4" t="s">
        <v>67</v>
      </c>
      <c r="N166" s="4" t="s">
        <v>67</v>
      </c>
      <c r="O166" s="4" t="s">
        <v>67</v>
      </c>
      <c r="P166" s="4" t="s">
        <v>67</v>
      </c>
      <c r="Q166" s="4" t="s">
        <v>67</v>
      </c>
      <c r="R166" s="4" t="s">
        <v>67</v>
      </c>
      <c r="S166" s="4" t="s">
        <v>67</v>
      </c>
      <c r="T166" s="4" t="s">
        <v>67</v>
      </c>
      <c r="U166" s="4" t="s">
        <v>67</v>
      </c>
      <c r="V166" s="4" t="s">
        <v>67</v>
      </c>
      <c r="W166" s="4" t="s">
        <v>67</v>
      </c>
      <c r="X166" s="4" t="s">
        <v>67</v>
      </c>
      <c r="Y166" s="4" t="s">
        <v>67</v>
      </c>
      <c r="Z166" s="4" t="s">
        <v>67</v>
      </c>
      <c r="AA166" s="4" t="s">
        <v>67</v>
      </c>
      <c r="AB166" s="4" t="s">
        <v>67</v>
      </c>
      <c r="AC166" s="4" t="s">
        <v>67</v>
      </c>
      <c r="AD166" s="4" t="s">
        <v>67</v>
      </c>
      <c r="AE166" s="4" t="s">
        <v>67</v>
      </c>
      <c r="AF166" s="4" t="s">
        <v>67</v>
      </c>
      <c r="AG166" s="4" t="s">
        <v>67</v>
      </c>
    </row>
    <row r="167" spans="1:33" ht="16" hidden="1" x14ac:dyDescent="0.2">
      <c r="A167" s="9" t="s">
        <v>393</v>
      </c>
      <c r="B167" s="4" t="s">
        <v>67</v>
      </c>
      <c r="C167" s="4" t="s">
        <v>67</v>
      </c>
      <c r="D167" s="4" t="s">
        <v>67</v>
      </c>
      <c r="E167" s="4" t="s">
        <v>67</v>
      </c>
      <c r="F167" s="4" t="s">
        <v>67</v>
      </c>
      <c r="G167" s="4" t="s">
        <v>67</v>
      </c>
      <c r="H167" s="4" t="s">
        <v>67</v>
      </c>
      <c r="I167" s="4" t="s">
        <v>67</v>
      </c>
      <c r="J167" s="4" t="s">
        <v>67</v>
      </c>
      <c r="K167" s="4" t="s">
        <v>67</v>
      </c>
      <c r="L167" s="4" t="s">
        <v>67</v>
      </c>
      <c r="M167" s="4" t="s">
        <v>67</v>
      </c>
      <c r="N167" s="4" t="s">
        <v>67</v>
      </c>
      <c r="O167" s="4" t="s">
        <v>67</v>
      </c>
      <c r="P167" s="4" t="s">
        <v>67</v>
      </c>
      <c r="Q167" s="4" t="s">
        <v>67</v>
      </c>
      <c r="R167" s="4" t="s">
        <v>67</v>
      </c>
      <c r="S167" s="4" t="s">
        <v>67</v>
      </c>
      <c r="T167" s="4" t="s">
        <v>67</v>
      </c>
      <c r="U167" s="4" t="s">
        <v>67</v>
      </c>
      <c r="V167" s="4" t="s">
        <v>67</v>
      </c>
      <c r="W167" s="4" t="s">
        <v>67</v>
      </c>
      <c r="X167" s="4" t="s">
        <v>67</v>
      </c>
      <c r="Y167" s="4" t="s">
        <v>67</v>
      </c>
      <c r="Z167" s="4" t="s">
        <v>67</v>
      </c>
      <c r="AA167" s="4" t="s">
        <v>67</v>
      </c>
      <c r="AB167" s="4" t="s">
        <v>67</v>
      </c>
      <c r="AC167" s="4" t="s">
        <v>67</v>
      </c>
      <c r="AD167" s="4" t="s">
        <v>67</v>
      </c>
      <c r="AE167" s="4" t="s">
        <v>67</v>
      </c>
      <c r="AF167" s="4" t="s">
        <v>67</v>
      </c>
      <c r="AG167" s="4" t="s">
        <v>67</v>
      </c>
    </row>
    <row r="168" spans="1:33" ht="16" hidden="1" x14ac:dyDescent="0.2">
      <c r="A168" s="7" t="s">
        <v>394</v>
      </c>
      <c r="B168" s="4" t="s">
        <v>67</v>
      </c>
      <c r="C168" s="4" t="s">
        <v>67</v>
      </c>
      <c r="D168" s="4" t="s">
        <v>452</v>
      </c>
      <c r="E168" s="4" t="s">
        <v>67</v>
      </c>
      <c r="F168" s="4" t="s">
        <v>67</v>
      </c>
      <c r="G168" s="4" t="s">
        <v>67</v>
      </c>
      <c r="H168" s="4" t="s">
        <v>75</v>
      </c>
      <c r="I168" s="4" t="s">
        <v>67</v>
      </c>
      <c r="J168" s="4" t="s">
        <v>133</v>
      </c>
      <c r="K168" s="4" t="s">
        <v>146</v>
      </c>
      <c r="L168" s="4" t="s">
        <v>75</v>
      </c>
      <c r="M168" s="4" t="s">
        <v>67</v>
      </c>
      <c r="N168" s="4" t="s">
        <v>182</v>
      </c>
      <c r="O168" s="4" t="s">
        <v>281</v>
      </c>
      <c r="P168" s="4" t="s">
        <v>67</v>
      </c>
      <c r="Q168" s="4" t="s">
        <v>67</v>
      </c>
      <c r="R168" s="4" t="s">
        <v>67</v>
      </c>
      <c r="S168" s="4" t="s">
        <v>153</v>
      </c>
      <c r="T168" s="4" t="s">
        <v>270</v>
      </c>
      <c r="U168" s="4" t="s">
        <v>268</v>
      </c>
      <c r="V168" s="4" t="s">
        <v>67</v>
      </c>
      <c r="W168" s="4" t="s">
        <v>486</v>
      </c>
      <c r="X168" s="4" t="s">
        <v>452</v>
      </c>
      <c r="Y168" s="4" t="s">
        <v>67</v>
      </c>
      <c r="Z168" s="4" t="s">
        <v>270</v>
      </c>
      <c r="AA168" s="4" t="s">
        <v>67</v>
      </c>
      <c r="AB168" s="4" t="s">
        <v>67</v>
      </c>
      <c r="AC168" s="4" t="s">
        <v>67</v>
      </c>
      <c r="AD168" s="4" t="s">
        <v>78</v>
      </c>
      <c r="AE168" s="4" t="s">
        <v>78</v>
      </c>
      <c r="AF168" s="4" t="s">
        <v>275</v>
      </c>
      <c r="AG168" s="4" t="s">
        <v>270</v>
      </c>
    </row>
    <row r="169" spans="1:33" ht="16" hidden="1" x14ac:dyDescent="0.2">
      <c r="A169" s="8" t="s">
        <v>398</v>
      </c>
      <c r="B169" s="4" t="s">
        <v>67</v>
      </c>
      <c r="C169" s="4" t="s">
        <v>67</v>
      </c>
      <c r="D169" s="4" t="s">
        <v>452</v>
      </c>
      <c r="E169" s="4" t="s">
        <v>67</v>
      </c>
      <c r="F169" s="4" t="s">
        <v>67</v>
      </c>
      <c r="G169" s="4" t="s">
        <v>67</v>
      </c>
      <c r="H169" s="4" t="s">
        <v>75</v>
      </c>
      <c r="I169" s="4" t="s">
        <v>67</v>
      </c>
      <c r="J169" s="4" t="s">
        <v>133</v>
      </c>
      <c r="K169" s="4" t="s">
        <v>146</v>
      </c>
      <c r="L169" s="4" t="s">
        <v>75</v>
      </c>
      <c r="M169" s="4" t="s">
        <v>67</v>
      </c>
      <c r="N169" s="4" t="s">
        <v>182</v>
      </c>
      <c r="O169" s="4" t="s">
        <v>281</v>
      </c>
      <c r="P169" s="4" t="s">
        <v>67</v>
      </c>
      <c r="Q169" s="4" t="s">
        <v>67</v>
      </c>
      <c r="R169" s="4" t="s">
        <v>67</v>
      </c>
      <c r="S169" s="4" t="s">
        <v>153</v>
      </c>
      <c r="T169" s="4" t="s">
        <v>270</v>
      </c>
      <c r="U169" s="4" t="s">
        <v>268</v>
      </c>
      <c r="V169" s="4" t="s">
        <v>67</v>
      </c>
      <c r="W169" s="4" t="s">
        <v>486</v>
      </c>
      <c r="X169" s="4" t="s">
        <v>452</v>
      </c>
      <c r="Y169" s="4" t="s">
        <v>67</v>
      </c>
      <c r="Z169" s="4" t="s">
        <v>270</v>
      </c>
      <c r="AA169" s="4" t="s">
        <v>67</v>
      </c>
      <c r="AB169" s="4" t="s">
        <v>67</v>
      </c>
      <c r="AC169" s="4" t="s">
        <v>67</v>
      </c>
      <c r="AD169" s="4" t="s">
        <v>78</v>
      </c>
      <c r="AE169" s="4" t="s">
        <v>78</v>
      </c>
      <c r="AF169" s="4" t="s">
        <v>275</v>
      </c>
      <c r="AG169" s="4" t="s">
        <v>270</v>
      </c>
    </row>
    <row r="170" spans="1:33" ht="16" hidden="1" x14ac:dyDescent="0.2">
      <c r="A170" s="8" t="s">
        <v>399</v>
      </c>
      <c r="B170" s="4" t="s">
        <v>67</v>
      </c>
      <c r="C170" s="4" t="s">
        <v>67</v>
      </c>
      <c r="D170" s="4" t="s">
        <v>67</v>
      </c>
      <c r="E170" s="4" t="s">
        <v>67</v>
      </c>
      <c r="F170" s="4" t="s">
        <v>67</v>
      </c>
      <c r="G170" s="4" t="s">
        <v>67</v>
      </c>
      <c r="H170" s="4" t="s">
        <v>67</v>
      </c>
      <c r="I170" s="4" t="s">
        <v>67</v>
      </c>
      <c r="J170" s="4" t="s">
        <v>67</v>
      </c>
      <c r="K170" s="4" t="s">
        <v>67</v>
      </c>
      <c r="L170" s="4" t="s">
        <v>67</v>
      </c>
      <c r="M170" s="4" t="s">
        <v>67</v>
      </c>
      <c r="N170" s="4" t="s">
        <v>67</v>
      </c>
      <c r="O170" s="4" t="s">
        <v>67</v>
      </c>
      <c r="P170" s="4" t="s">
        <v>67</v>
      </c>
      <c r="Q170" s="4" t="s">
        <v>67</v>
      </c>
      <c r="R170" s="4" t="s">
        <v>67</v>
      </c>
      <c r="S170" s="4" t="s">
        <v>67</v>
      </c>
      <c r="T170" s="4" t="s">
        <v>67</v>
      </c>
      <c r="U170" s="4" t="s">
        <v>67</v>
      </c>
      <c r="V170" s="4" t="s">
        <v>67</v>
      </c>
      <c r="W170" s="4" t="s">
        <v>67</v>
      </c>
      <c r="X170" s="4" t="s">
        <v>67</v>
      </c>
      <c r="Y170" s="4" t="s">
        <v>67</v>
      </c>
      <c r="Z170" s="4" t="s">
        <v>67</v>
      </c>
      <c r="AA170" s="4" t="s">
        <v>67</v>
      </c>
      <c r="AB170" s="4" t="s">
        <v>67</v>
      </c>
      <c r="AC170" s="4" t="s">
        <v>67</v>
      </c>
      <c r="AD170" s="4" t="s">
        <v>67</v>
      </c>
      <c r="AE170" s="4" t="s">
        <v>67</v>
      </c>
      <c r="AF170" s="4" t="s">
        <v>67</v>
      </c>
      <c r="AG170" s="4" t="s">
        <v>67</v>
      </c>
    </row>
    <row r="174" spans="1:33" ht="112" x14ac:dyDescent="0.2">
      <c r="A174" s="13"/>
      <c r="B174" s="15" t="s">
        <v>401</v>
      </c>
      <c r="C174" s="5" t="s">
        <v>406</v>
      </c>
      <c r="D174" s="5" t="s">
        <v>408</v>
      </c>
      <c r="E174" s="5" t="s">
        <v>411</v>
      </c>
      <c r="F174" s="5" t="s">
        <v>415</v>
      </c>
      <c r="G174" s="5" t="s">
        <v>418</v>
      </c>
      <c r="H174" s="5" t="s">
        <v>420</v>
      </c>
      <c r="I174" s="5" t="s">
        <v>421</v>
      </c>
      <c r="J174" s="5" t="s">
        <v>424</v>
      </c>
      <c r="K174" s="5" t="s">
        <v>426</v>
      </c>
      <c r="L174" s="5" t="s">
        <v>429</v>
      </c>
      <c r="M174" s="14" t="s">
        <v>430</v>
      </c>
      <c r="N174" s="16" t="s">
        <v>487</v>
      </c>
    </row>
    <row r="175" spans="1:33" ht="16" x14ac:dyDescent="0.2">
      <c r="A175" s="9" t="s">
        <v>355</v>
      </c>
      <c r="B175" s="4">
        <v>0</v>
      </c>
      <c r="C175" s="4">
        <v>0</v>
      </c>
      <c r="D175" s="4">
        <v>0</v>
      </c>
      <c r="E175" s="4">
        <v>0</v>
      </c>
      <c r="F175" s="4">
        <v>0</v>
      </c>
      <c r="G175" s="4">
        <v>0</v>
      </c>
      <c r="H175" s="4">
        <v>0</v>
      </c>
      <c r="I175" s="4">
        <v>0</v>
      </c>
      <c r="J175" s="4">
        <v>0</v>
      </c>
      <c r="K175" s="4">
        <v>0</v>
      </c>
      <c r="L175" s="4">
        <v>0</v>
      </c>
      <c r="M175" s="4">
        <v>0</v>
      </c>
      <c r="N175" s="4">
        <f>SUM(B175:M175)</f>
        <v>0</v>
      </c>
    </row>
    <row r="176" spans="1:33" ht="16" x14ac:dyDescent="0.2">
      <c r="A176" s="9" t="s">
        <v>356</v>
      </c>
      <c r="B176" s="4">
        <v>0</v>
      </c>
      <c r="C176" s="4">
        <v>0</v>
      </c>
      <c r="D176" s="4">
        <v>0</v>
      </c>
      <c r="E176" s="4">
        <v>0</v>
      </c>
      <c r="F176" s="4">
        <v>0</v>
      </c>
      <c r="G176" s="4">
        <v>0</v>
      </c>
      <c r="H176" s="4">
        <v>0</v>
      </c>
      <c r="I176" s="4">
        <v>24</v>
      </c>
      <c r="J176" s="4">
        <v>0</v>
      </c>
      <c r="K176" s="4">
        <v>0</v>
      </c>
      <c r="L176" s="4">
        <v>0</v>
      </c>
      <c r="M176" s="4">
        <v>0</v>
      </c>
      <c r="N176" s="4">
        <f t="shared" ref="N176:N188" si="0">SUM(B176:M176)</f>
        <v>24</v>
      </c>
    </row>
    <row r="177" spans="1:14" ht="16" x14ac:dyDescent="0.2">
      <c r="A177" s="9" t="s">
        <v>370</v>
      </c>
      <c r="B177" s="4">
        <v>0</v>
      </c>
      <c r="C177" s="4">
        <v>0</v>
      </c>
      <c r="D177" s="4">
        <v>0</v>
      </c>
      <c r="E177" s="4">
        <v>0</v>
      </c>
      <c r="F177" s="4">
        <v>0</v>
      </c>
      <c r="G177" s="4">
        <v>0</v>
      </c>
      <c r="H177" s="4">
        <v>0</v>
      </c>
      <c r="I177" s="4">
        <v>0</v>
      </c>
      <c r="J177" s="4">
        <v>0</v>
      </c>
      <c r="K177" s="4">
        <v>0</v>
      </c>
      <c r="L177" s="4">
        <v>0</v>
      </c>
      <c r="M177" s="4">
        <v>0</v>
      </c>
      <c r="N177" s="4">
        <f t="shared" si="0"/>
        <v>0</v>
      </c>
    </row>
    <row r="178" spans="1:14" ht="16" x14ac:dyDescent="0.2">
      <c r="A178" s="9" t="s">
        <v>358</v>
      </c>
      <c r="B178" s="4">
        <v>8</v>
      </c>
      <c r="C178" s="4">
        <v>0</v>
      </c>
      <c r="D178" s="4">
        <v>0</v>
      </c>
      <c r="E178" s="4">
        <v>0</v>
      </c>
      <c r="F178" s="4">
        <v>1</v>
      </c>
      <c r="G178" s="4">
        <v>0</v>
      </c>
      <c r="H178" s="4">
        <v>8</v>
      </c>
      <c r="I178" s="4">
        <v>18</v>
      </c>
      <c r="J178" s="4">
        <v>0</v>
      </c>
      <c r="K178" s="4">
        <v>17</v>
      </c>
      <c r="L178" s="4">
        <v>0</v>
      </c>
      <c r="M178" s="4">
        <v>0</v>
      </c>
      <c r="N178" s="4">
        <f t="shared" si="0"/>
        <v>52</v>
      </c>
    </row>
    <row r="179" spans="1:14" ht="16" x14ac:dyDescent="0.2">
      <c r="A179" s="9" t="s">
        <v>359</v>
      </c>
      <c r="B179" s="4">
        <v>0</v>
      </c>
      <c r="C179" s="4">
        <v>0</v>
      </c>
      <c r="D179" s="4">
        <v>0</v>
      </c>
      <c r="E179" s="4">
        <v>0</v>
      </c>
      <c r="F179" s="4">
        <v>0</v>
      </c>
      <c r="G179" s="4">
        <v>0</v>
      </c>
      <c r="H179" s="4">
        <v>0</v>
      </c>
      <c r="I179" s="4">
        <v>0</v>
      </c>
      <c r="J179" s="4">
        <v>0</v>
      </c>
      <c r="K179" s="4">
        <v>0</v>
      </c>
      <c r="L179" s="4">
        <v>0</v>
      </c>
      <c r="M179" s="4">
        <v>0</v>
      </c>
      <c r="N179" s="4">
        <f t="shared" si="0"/>
        <v>0</v>
      </c>
    </row>
    <row r="180" spans="1:14" ht="16" x14ac:dyDescent="0.2">
      <c r="A180" s="9" t="s">
        <v>360</v>
      </c>
      <c r="B180" s="4">
        <v>0</v>
      </c>
      <c r="C180" s="4">
        <v>0</v>
      </c>
      <c r="D180" s="4">
        <v>10</v>
      </c>
      <c r="E180" s="4">
        <v>0</v>
      </c>
      <c r="F180" s="4">
        <v>0</v>
      </c>
      <c r="G180" s="4">
        <v>11</v>
      </c>
      <c r="H180" s="4">
        <v>0</v>
      </c>
      <c r="I180" s="4">
        <v>223</v>
      </c>
      <c r="J180" s="4">
        <v>0</v>
      </c>
      <c r="K180" s="4">
        <v>0</v>
      </c>
      <c r="L180" s="4">
        <v>0</v>
      </c>
      <c r="M180" s="4">
        <v>21</v>
      </c>
      <c r="N180" s="4">
        <f t="shared" si="0"/>
        <v>265</v>
      </c>
    </row>
    <row r="181" spans="1:14" ht="16" x14ac:dyDescent="0.2">
      <c r="A181" s="9" t="s">
        <v>361</v>
      </c>
      <c r="B181" s="4">
        <v>0</v>
      </c>
      <c r="C181" s="4">
        <v>0</v>
      </c>
      <c r="D181" s="4">
        <v>0</v>
      </c>
      <c r="E181" s="4">
        <v>0</v>
      </c>
      <c r="F181" s="4">
        <v>0</v>
      </c>
      <c r="G181" s="4">
        <v>0</v>
      </c>
      <c r="H181" s="4">
        <v>0</v>
      </c>
      <c r="I181" s="4">
        <v>0</v>
      </c>
      <c r="J181" s="4">
        <v>0</v>
      </c>
      <c r="K181" s="4">
        <v>0</v>
      </c>
      <c r="L181" s="4">
        <v>0</v>
      </c>
      <c r="M181" s="4">
        <v>0</v>
      </c>
      <c r="N181" s="4">
        <f t="shared" si="0"/>
        <v>0</v>
      </c>
    </row>
    <row r="182" spans="1:14" ht="16" x14ac:dyDescent="0.2">
      <c r="A182" s="9" t="s">
        <v>388</v>
      </c>
      <c r="B182" s="4">
        <v>0</v>
      </c>
      <c r="C182" s="4">
        <v>15</v>
      </c>
      <c r="D182" s="4">
        <v>0</v>
      </c>
      <c r="E182" s="4">
        <v>0</v>
      </c>
      <c r="F182" s="4">
        <v>0</v>
      </c>
      <c r="G182" s="4">
        <v>0</v>
      </c>
      <c r="H182" s="4">
        <v>0</v>
      </c>
      <c r="I182" s="4">
        <v>0</v>
      </c>
      <c r="J182" s="4">
        <v>0</v>
      </c>
      <c r="K182" s="4">
        <v>0</v>
      </c>
      <c r="L182" s="4">
        <v>0</v>
      </c>
      <c r="M182" s="4">
        <v>0</v>
      </c>
      <c r="N182" s="4">
        <f t="shared" si="0"/>
        <v>15</v>
      </c>
    </row>
    <row r="183" spans="1:14" ht="16" x14ac:dyDescent="0.2">
      <c r="A183" s="9" t="s">
        <v>362</v>
      </c>
      <c r="B183" s="4">
        <v>0</v>
      </c>
      <c r="C183" s="4">
        <v>0</v>
      </c>
      <c r="D183" s="4">
        <v>21</v>
      </c>
      <c r="E183" s="4">
        <v>0</v>
      </c>
      <c r="F183" s="4">
        <v>0</v>
      </c>
      <c r="G183" s="4">
        <v>16</v>
      </c>
      <c r="H183" s="4">
        <v>0</v>
      </c>
      <c r="I183" s="4">
        <v>1</v>
      </c>
      <c r="J183" s="4">
        <v>0</v>
      </c>
      <c r="K183" s="4">
        <v>0</v>
      </c>
      <c r="L183" s="4">
        <v>0</v>
      </c>
      <c r="M183" s="4">
        <v>5</v>
      </c>
      <c r="N183" s="4">
        <f t="shared" si="0"/>
        <v>43</v>
      </c>
    </row>
    <row r="184" spans="1:14" ht="16" x14ac:dyDescent="0.2">
      <c r="A184" s="9" t="s">
        <v>364</v>
      </c>
      <c r="B184" s="4">
        <v>0</v>
      </c>
      <c r="C184" s="4">
        <v>0</v>
      </c>
      <c r="D184" s="4">
        <v>0</v>
      </c>
      <c r="E184" s="4">
        <v>0</v>
      </c>
      <c r="F184" s="4">
        <v>0</v>
      </c>
      <c r="G184" s="4">
        <v>10</v>
      </c>
      <c r="H184" s="4">
        <v>0</v>
      </c>
      <c r="I184" s="4">
        <v>0</v>
      </c>
      <c r="J184" s="4">
        <v>2</v>
      </c>
      <c r="K184" s="4">
        <v>0</v>
      </c>
      <c r="L184" s="4">
        <v>0</v>
      </c>
      <c r="M184" s="4">
        <v>9</v>
      </c>
      <c r="N184" s="4">
        <f t="shared" si="0"/>
        <v>21</v>
      </c>
    </row>
    <row r="185" spans="1:14" ht="16" x14ac:dyDescent="0.2">
      <c r="A185" s="9" t="s">
        <v>368</v>
      </c>
      <c r="B185" s="4">
        <v>0</v>
      </c>
      <c r="C185" s="4">
        <v>0</v>
      </c>
      <c r="D185" s="4">
        <v>0</v>
      </c>
      <c r="E185" s="4">
        <v>0</v>
      </c>
      <c r="F185" s="4">
        <v>0</v>
      </c>
      <c r="G185" s="4">
        <v>0</v>
      </c>
      <c r="H185" s="4">
        <v>0</v>
      </c>
      <c r="I185" s="4">
        <v>0</v>
      </c>
      <c r="J185" s="4">
        <v>0</v>
      </c>
      <c r="K185" s="4">
        <v>0</v>
      </c>
      <c r="L185" s="4">
        <v>0</v>
      </c>
      <c r="M185" s="4">
        <v>0</v>
      </c>
      <c r="N185" s="4">
        <f t="shared" si="0"/>
        <v>0</v>
      </c>
    </row>
    <row r="186" spans="1:14" ht="16" x14ac:dyDescent="0.2">
      <c r="A186" s="9" t="s">
        <v>365</v>
      </c>
      <c r="B186" s="4">
        <v>0</v>
      </c>
      <c r="C186" s="4">
        <v>0</v>
      </c>
      <c r="D186" s="4">
        <v>0</v>
      </c>
      <c r="E186" s="4">
        <v>0</v>
      </c>
      <c r="F186" s="4">
        <v>0</v>
      </c>
      <c r="G186" s="4">
        <v>0</v>
      </c>
      <c r="H186" s="4">
        <v>0</v>
      </c>
      <c r="I186" s="4">
        <v>0</v>
      </c>
      <c r="J186" s="4">
        <v>0</v>
      </c>
      <c r="K186" s="4">
        <v>0</v>
      </c>
      <c r="L186" s="4">
        <v>5</v>
      </c>
      <c r="M186" s="4">
        <v>0</v>
      </c>
      <c r="N186" s="4">
        <f t="shared" si="0"/>
        <v>5</v>
      </c>
    </row>
    <row r="187" spans="1:14" ht="16" x14ac:dyDescent="0.2">
      <c r="A187" s="9" t="s">
        <v>366</v>
      </c>
      <c r="B187" s="4">
        <v>0</v>
      </c>
      <c r="C187" s="4">
        <v>0</v>
      </c>
      <c r="D187" s="4">
        <v>0</v>
      </c>
      <c r="E187" s="4">
        <v>6</v>
      </c>
      <c r="F187" s="4">
        <v>0</v>
      </c>
      <c r="G187" s="4">
        <v>0</v>
      </c>
      <c r="H187" s="4">
        <v>0</v>
      </c>
      <c r="I187" s="4">
        <v>22</v>
      </c>
      <c r="J187" s="4">
        <v>0</v>
      </c>
      <c r="K187" s="4">
        <v>0</v>
      </c>
      <c r="L187" s="4">
        <v>0</v>
      </c>
      <c r="M187" s="4">
        <v>0</v>
      </c>
      <c r="N187" s="4">
        <f t="shared" si="0"/>
        <v>28</v>
      </c>
    </row>
    <row r="188" spans="1:14" ht="16" x14ac:dyDescent="0.2">
      <c r="A188" s="9" t="s">
        <v>367</v>
      </c>
      <c r="B188" s="4">
        <v>0</v>
      </c>
      <c r="C188" s="4">
        <v>0</v>
      </c>
      <c r="D188" s="4">
        <v>0</v>
      </c>
      <c r="E188" s="4">
        <v>0</v>
      </c>
      <c r="F188" s="4">
        <v>0</v>
      </c>
      <c r="G188" s="4">
        <v>0</v>
      </c>
      <c r="H188" s="4">
        <v>0</v>
      </c>
      <c r="I188" s="4">
        <v>0</v>
      </c>
      <c r="J188" s="4">
        <v>0</v>
      </c>
      <c r="K188" s="4">
        <v>0</v>
      </c>
      <c r="L188" s="4">
        <v>0</v>
      </c>
      <c r="M188" s="4">
        <v>0</v>
      </c>
      <c r="N188" s="4">
        <f t="shared" si="0"/>
        <v>0</v>
      </c>
    </row>
    <row r="189" spans="1:14" ht="16" x14ac:dyDescent="0.2">
      <c r="A189" s="4" t="s">
        <v>554</v>
      </c>
      <c r="B189" s="4">
        <f>SUM(B175:B188)</f>
        <v>8</v>
      </c>
      <c r="C189" s="4">
        <f t="shared" ref="C189:M189" si="1">SUM(C175:C188)</f>
        <v>15</v>
      </c>
      <c r="D189" s="4">
        <f t="shared" si="1"/>
        <v>31</v>
      </c>
      <c r="E189" s="4">
        <f t="shared" si="1"/>
        <v>6</v>
      </c>
      <c r="F189" s="4">
        <f t="shared" si="1"/>
        <v>1</v>
      </c>
      <c r="G189" s="4">
        <f t="shared" si="1"/>
        <v>37</v>
      </c>
      <c r="H189" s="4">
        <f t="shared" si="1"/>
        <v>8</v>
      </c>
      <c r="I189" s="4">
        <f t="shared" si="1"/>
        <v>288</v>
      </c>
      <c r="J189" s="4">
        <f t="shared" si="1"/>
        <v>2</v>
      </c>
      <c r="K189" s="4">
        <f t="shared" si="1"/>
        <v>17</v>
      </c>
      <c r="L189" s="4">
        <f t="shared" si="1"/>
        <v>5</v>
      </c>
      <c r="M189" s="4">
        <f t="shared" si="1"/>
        <v>35</v>
      </c>
    </row>
    <row r="191" spans="1:14" ht="112" x14ac:dyDescent="0.2">
      <c r="A191" s="13"/>
      <c r="B191" s="15" t="s">
        <v>401</v>
      </c>
      <c r="C191" s="5" t="s">
        <v>406</v>
      </c>
      <c r="D191" s="5" t="s">
        <v>408</v>
      </c>
      <c r="E191" s="5" t="s">
        <v>411</v>
      </c>
      <c r="F191" s="5" t="s">
        <v>415</v>
      </c>
      <c r="G191" s="5" t="s">
        <v>418</v>
      </c>
      <c r="H191" s="5" t="s">
        <v>420</v>
      </c>
      <c r="I191" s="5" t="s">
        <v>421</v>
      </c>
      <c r="J191" s="5" t="s">
        <v>424</v>
      </c>
      <c r="K191" s="5" t="s">
        <v>426</v>
      </c>
      <c r="L191" s="5" t="s">
        <v>429</v>
      </c>
      <c r="M191" s="14" t="s">
        <v>430</v>
      </c>
    </row>
    <row r="192" spans="1:14" ht="16" x14ac:dyDescent="0.2">
      <c r="A192" s="9" t="s">
        <v>355</v>
      </c>
      <c r="B192" s="21">
        <v>0</v>
      </c>
      <c r="C192" s="21">
        <v>0</v>
      </c>
      <c r="D192" s="21">
        <v>0</v>
      </c>
      <c r="E192" s="21">
        <v>0</v>
      </c>
      <c r="F192" s="21">
        <v>0</v>
      </c>
      <c r="G192" s="21">
        <v>0</v>
      </c>
      <c r="H192" s="21">
        <v>0</v>
      </c>
      <c r="I192" s="21">
        <v>0</v>
      </c>
      <c r="J192" s="21">
        <v>0</v>
      </c>
      <c r="K192" s="21">
        <v>0</v>
      </c>
      <c r="L192" s="21">
        <v>0</v>
      </c>
      <c r="M192" s="21">
        <v>0</v>
      </c>
    </row>
    <row r="193" spans="1:13" ht="16" x14ac:dyDescent="0.2">
      <c r="A193" s="9" t="s">
        <v>356</v>
      </c>
      <c r="B193" s="21">
        <v>0</v>
      </c>
      <c r="C193" s="21">
        <v>0</v>
      </c>
      <c r="D193" s="21">
        <v>0</v>
      </c>
      <c r="E193" s="21">
        <v>0</v>
      </c>
      <c r="F193" s="21">
        <v>0</v>
      </c>
      <c r="G193" s="21">
        <v>0</v>
      </c>
      <c r="H193" s="21">
        <v>0</v>
      </c>
      <c r="I193" s="21">
        <f>24/288</f>
        <v>8.3333333333333329E-2</v>
      </c>
      <c r="J193" s="21">
        <v>0</v>
      </c>
      <c r="K193" s="21">
        <v>0</v>
      </c>
      <c r="L193" s="21">
        <v>0</v>
      </c>
      <c r="M193" s="21">
        <v>0</v>
      </c>
    </row>
    <row r="194" spans="1:13" ht="16" x14ac:dyDescent="0.2">
      <c r="A194" s="9" t="s">
        <v>370</v>
      </c>
      <c r="B194" s="21">
        <v>0</v>
      </c>
      <c r="C194" s="21">
        <v>0</v>
      </c>
      <c r="D194" s="21">
        <v>0</v>
      </c>
      <c r="E194" s="21">
        <v>0</v>
      </c>
      <c r="F194" s="21">
        <v>0</v>
      </c>
      <c r="G194" s="21">
        <v>0</v>
      </c>
      <c r="H194" s="21">
        <v>0</v>
      </c>
      <c r="I194" s="21">
        <v>0</v>
      </c>
      <c r="J194" s="21">
        <v>0</v>
      </c>
      <c r="K194" s="21">
        <v>0</v>
      </c>
      <c r="L194" s="21">
        <v>0</v>
      </c>
      <c r="M194" s="21">
        <v>0</v>
      </c>
    </row>
    <row r="195" spans="1:13" ht="16" x14ac:dyDescent="0.2">
      <c r="A195" s="9" t="s">
        <v>358</v>
      </c>
      <c r="B195" s="21">
        <f>8/8</f>
        <v>1</v>
      </c>
      <c r="C195" s="21">
        <v>0</v>
      </c>
      <c r="D195" s="21">
        <v>0</v>
      </c>
      <c r="E195" s="21">
        <v>0</v>
      </c>
      <c r="F195" s="21">
        <f>1/1</f>
        <v>1</v>
      </c>
      <c r="G195" s="21">
        <v>0</v>
      </c>
      <c r="H195" s="21">
        <f>8/8</f>
        <v>1</v>
      </c>
      <c r="I195" s="21">
        <f>18/288</f>
        <v>6.25E-2</v>
      </c>
      <c r="J195" s="21">
        <v>0</v>
      </c>
      <c r="K195" s="21">
        <f>17/17</f>
        <v>1</v>
      </c>
      <c r="L195" s="21">
        <v>0</v>
      </c>
      <c r="M195" s="21">
        <v>0</v>
      </c>
    </row>
    <row r="196" spans="1:13" ht="16" x14ac:dyDescent="0.2">
      <c r="A196" s="9" t="s">
        <v>359</v>
      </c>
      <c r="B196" s="21">
        <v>0</v>
      </c>
      <c r="C196" s="21">
        <v>0</v>
      </c>
      <c r="D196" s="21">
        <v>0</v>
      </c>
      <c r="E196" s="21">
        <v>0</v>
      </c>
      <c r="F196" s="21">
        <v>0</v>
      </c>
      <c r="G196" s="21">
        <v>0</v>
      </c>
      <c r="H196" s="21">
        <v>0</v>
      </c>
      <c r="I196" s="21">
        <v>0</v>
      </c>
      <c r="J196" s="21">
        <v>0</v>
      </c>
      <c r="K196" s="21">
        <v>0</v>
      </c>
      <c r="L196" s="21">
        <v>0</v>
      </c>
      <c r="M196" s="21">
        <v>0</v>
      </c>
    </row>
    <row r="197" spans="1:13" ht="16" x14ac:dyDescent="0.2">
      <c r="A197" s="9" t="s">
        <v>360</v>
      </c>
      <c r="B197" s="21">
        <v>0</v>
      </c>
      <c r="C197" s="21">
        <v>0</v>
      </c>
      <c r="D197" s="21">
        <f>10/31</f>
        <v>0.32258064516129031</v>
      </c>
      <c r="E197" s="21">
        <v>0</v>
      </c>
      <c r="F197" s="21">
        <v>0</v>
      </c>
      <c r="G197" s="21">
        <f>11/37</f>
        <v>0.29729729729729731</v>
      </c>
      <c r="H197" s="21">
        <v>0</v>
      </c>
      <c r="I197" s="21">
        <f>223/288</f>
        <v>0.77430555555555558</v>
      </c>
      <c r="J197" s="21">
        <v>0</v>
      </c>
      <c r="K197" s="21">
        <v>0</v>
      </c>
      <c r="L197" s="21">
        <v>0</v>
      </c>
      <c r="M197" s="21">
        <f>21/35</f>
        <v>0.6</v>
      </c>
    </row>
    <row r="198" spans="1:13" ht="16" x14ac:dyDescent="0.2">
      <c r="A198" s="9" t="s">
        <v>361</v>
      </c>
      <c r="B198" s="21">
        <v>0</v>
      </c>
      <c r="C198" s="21">
        <v>0</v>
      </c>
      <c r="D198" s="21">
        <v>0</v>
      </c>
      <c r="E198" s="21">
        <v>0</v>
      </c>
      <c r="F198" s="21">
        <v>0</v>
      </c>
      <c r="G198" s="21">
        <v>0</v>
      </c>
      <c r="H198" s="21">
        <v>0</v>
      </c>
      <c r="I198" s="21">
        <v>0</v>
      </c>
      <c r="J198" s="21">
        <v>0</v>
      </c>
      <c r="K198" s="21">
        <v>0</v>
      </c>
      <c r="L198" s="21">
        <v>0</v>
      </c>
      <c r="M198" s="21">
        <v>0</v>
      </c>
    </row>
    <row r="199" spans="1:13" ht="16" x14ac:dyDescent="0.2">
      <c r="A199" s="9" t="s">
        <v>388</v>
      </c>
      <c r="B199" s="21">
        <v>0</v>
      </c>
      <c r="C199" s="21">
        <f>15/15</f>
        <v>1</v>
      </c>
      <c r="D199" s="21">
        <v>0</v>
      </c>
      <c r="E199" s="21">
        <v>0</v>
      </c>
      <c r="F199" s="21">
        <v>0</v>
      </c>
      <c r="G199" s="21">
        <v>0</v>
      </c>
      <c r="H199" s="21">
        <v>0</v>
      </c>
      <c r="I199" s="21">
        <v>0</v>
      </c>
      <c r="J199" s="21">
        <v>0</v>
      </c>
      <c r="K199" s="21">
        <v>0</v>
      </c>
      <c r="L199" s="21">
        <v>0</v>
      </c>
      <c r="M199" s="21">
        <v>0</v>
      </c>
    </row>
    <row r="200" spans="1:13" ht="16" x14ac:dyDescent="0.2">
      <c r="A200" s="9" t="s">
        <v>362</v>
      </c>
      <c r="B200" s="21">
        <v>0</v>
      </c>
      <c r="C200" s="21">
        <v>0</v>
      </c>
      <c r="D200" s="21">
        <f>21/31</f>
        <v>0.67741935483870963</v>
      </c>
      <c r="E200" s="21">
        <v>0</v>
      </c>
      <c r="F200" s="21">
        <v>0</v>
      </c>
      <c r="G200" s="21">
        <f>16/37</f>
        <v>0.43243243243243246</v>
      </c>
      <c r="H200" s="21">
        <v>0</v>
      </c>
      <c r="I200" s="21">
        <f>1/288</f>
        <v>3.472222222222222E-3</v>
      </c>
      <c r="J200" s="21">
        <v>0</v>
      </c>
      <c r="K200" s="21">
        <v>0</v>
      </c>
      <c r="L200" s="21">
        <v>0</v>
      </c>
      <c r="M200" s="21">
        <f>5/35</f>
        <v>0.14285714285714285</v>
      </c>
    </row>
    <row r="201" spans="1:13" ht="16" x14ac:dyDescent="0.2">
      <c r="A201" s="9" t="s">
        <v>364</v>
      </c>
      <c r="B201" s="21">
        <v>0</v>
      </c>
      <c r="C201" s="21">
        <v>0</v>
      </c>
      <c r="D201" s="21">
        <v>0</v>
      </c>
      <c r="E201" s="21">
        <v>0</v>
      </c>
      <c r="F201" s="21">
        <v>0</v>
      </c>
      <c r="G201" s="21">
        <f>10/37</f>
        <v>0.27027027027027029</v>
      </c>
      <c r="H201" s="21">
        <v>0</v>
      </c>
      <c r="I201" s="21">
        <v>0</v>
      </c>
      <c r="J201" s="21">
        <f>2/2</f>
        <v>1</v>
      </c>
      <c r="K201" s="21">
        <v>0</v>
      </c>
      <c r="L201" s="21">
        <v>0</v>
      </c>
      <c r="M201" s="21">
        <f>9/35</f>
        <v>0.25714285714285712</v>
      </c>
    </row>
    <row r="202" spans="1:13" ht="16" x14ac:dyDescent="0.2">
      <c r="A202" s="9" t="s">
        <v>368</v>
      </c>
      <c r="B202" s="21">
        <v>0</v>
      </c>
      <c r="C202" s="21">
        <v>0</v>
      </c>
      <c r="D202" s="21">
        <v>0</v>
      </c>
      <c r="E202" s="21">
        <v>0</v>
      </c>
      <c r="F202" s="21">
        <v>0</v>
      </c>
      <c r="G202" s="21">
        <v>0</v>
      </c>
      <c r="H202" s="21">
        <v>0</v>
      </c>
      <c r="I202" s="21">
        <v>0</v>
      </c>
      <c r="J202" s="21">
        <v>0</v>
      </c>
      <c r="K202" s="21">
        <v>0</v>
      </c>
      <c r="L202" s="21">
        <v>0</v>
      </c>
      <c r="M202" s="21">
        <v>0</v>
      </c>
    </row>
    <row r="203" spans="1:13" ht="16" x14ac:dyDescent="0.2">
      <c r="A203" s="9" t="s">
        <v>365</v>
      </c>
      <c r="B203" s="21">
        <v>0</v>
      </c>
      <c r="C203" s="21">
        <v>0</v>
      </c>
      <c r="D203" s="21">
        <v>0</v>
      </c>
      <c r="E203" s="21">
        <v>0</v>
      </c>
      <c r="F203" s="21">
        <v>0</v>
      </c>
      <c r="G203" s="21">
        <v>0</v>
      </c>
      <c r="H203" s="21">
        <v>0</v>
      </c>
      <c r="I203" s="21">
        <v>0</v>
      </c>
      <c r="J203" s="21">
        <v>0</v>
      </c>
      <c r="K203" s="21">
        <v>0</v>
      </c>
      <c r="L203" s="21">
        <f>5/5</f>
        <v>1</v>
      </c>
      <c r="M203" s="21">
        <v>0</v>
      </c>
    </row>
    <row r="204" spans="1:13" ht="16" x14ac:dyDescent="0.2">
      <c r="A204" s="9" t="s">
        <v>366</v>
      </c>
      <c r="B204" s="21">
        <v>0</v>
      </c>
      <c r="C204" s="21">
        <v>0</v>
      </c>
      <c r="D204" s="21">
        <v>0</v>
      </c>
      <c r="E204" s="21">
        <f>6/6</f>
        <v>1</v>
      </c>
      <c r="F204" s="21">
        <v>0</v>
      </c>
      <c r="G204" s="21">
        <v>0</v>
      </c>
      <c r="H204" s="21">
        <v>0</v>
      </c>
      <c r="I204" s="21">
        <f>22/288</f>
        <v>7.6388888888888895E-2</v>
      </c>
      <c r="J204" s="21">
        <v>0</v>
      </c>
      <c r="K204" s="21">
        <v>0</v>
      </c>
      <c r="L204" s="21">
        <v>0</v>
      </c>
      <c r="M204" s="21">
        <v>0</v>
      </c>
    </row>
    <row r="205" spans="1:13" ht="16" x14ac:dyDescent="0.2">
      <c r="A205" s="9" t="s">
        <v>367</v>
      </c>
      <c r="B205" s="21">
        <v>0</v>
      </c>
      <c r="C205" s="21">
        <v>0</v>
      </c>
      <c r="D205" s="21">
        <v>0</v>
      </c>
      <c r="E205" s="21">
        <v>0</v>
      </c>
      <c r="F205" s="21">
        <v>0</v>
      </c>
      <c r="G205" s="21">
        <v>0</v>
      </c>
      <c r="H205" s="21">
        <v>0</v>
      </c>
      <c r="I205" s="21">
        <v>0</v>
      </c>
      <c r="J205" s="21">
        <v>0</v>
      </c>
      <c r="K205" s="21">
        <v>0</v>
      </c>
      <c r="L205" s="21">
        <v>0</v>
      </c>
      <c r="M205" s="21">
        <v>0</v>
      </c>
    </row>
    <row r="206" spans="1:13" ht="16" x14ac:dyDescent="0.2">
      <c r="A206" s="4" t="s">
        <v>554</v>
      </c>
      <c r="B206" s="20">
        <f>SUM(B192:B205)</f>
        <v>1</v>
      </c>
      <c r="C206" s="20">
        <f t="shared" ref="C206:M206" si="2">SUM(C192:C205)</f>
        <v>1</v>
      </c>
      <c r="D206" s="20">
        <f t="shared" si="2"/>
        <v>1</v>
      </c>
      <c r="E206" s="20">
        <f t="shared" si="2"/>
        <v>1</v>
      </c>
      <c r="F206" s="20">
        <f t="shared" si="2"/>
        <v>1</v>
      </c>
      <c r="G206" s="20">
        <f t="shared" si="2"/>
        <v>1</v>
      </c>
      <c r="H206" s="20">
        <f t="shared" si="2"/>
        <v>1</v>
      </c>
      <c r="I206" s="20">
        <f t="shared" si="2"/>
        <v>1</v>
      </c>
      <c r="J206" s="20">
        <f t="shared" si="2"/>
        <v>1</v>
      </c>
      <c r="K206" s="20">
        <f t="shared" si="2"/>
        <v>1</v>
      </c>
      <c r="L206" s="20">
        <f t="shared" si="2"/>
        <v>1</v>
      </c>
      <c r="M206" s="20">
        <f t="shared" si="2"/>
        <v>1</v>
      </c>
    </row>
    <row r="208" spans="1:13" ht="112" x14ac:dyDescent="0.2">
      <c r="A208" s="13"/>
      <c r="B208" s="15" t="s">
        <v>401</v>
      </c>
      <c r="C208" s="5" t="s">
        <v>406</v>
      </c>
      <c r="D208" s="5" t="s">
        <v>408</v>
      </c>
      <c r="E208" s="5" t="s">
        <v>411</v>
      </c>
      <c r="F208" s="5" t="s">
        <v>415</v>
      </c>
      <c r="G208" s="5" t="s">
        <v>418</v>
      </c>
      <c r="H208" s="5" t="s">
        <v>420</v>
      </c>
      <c r="I208" s="5" t="s">
        <v>421</v>
      </c>
      <c r="J208" s="5" t="s">
        <v>424</v>
      </c>
      <c r="K208" s="5" t="s">
        <v>426</v>
      </c>
      <c r="L208" s="5" t="s">
        <v>429</v>
      </c>
      <c r="M208" s="14" t="s">
        <v>430</v>
      </c>
    </row>
    <row r="209" spans="1:13" ht="16" x14ac:dyDescent="0.2">
      <c r="A209" s="9" t="s">
        <v>355</v>
      </c>
      <c r="B209" s="24"/>
      <c r="C209" s="24"/>
      <c r="D209" s="24"/>
      <c r="E209" s="24"/>
      <c r="F209" s="24"/>
      <c r="G209" s="24"/>
      <c r="H209" s="24"/>
      <c r="I209" s="24"/>
      <c r="J209" s="24"/>
      <c r="K209" s="24"/>
      <c r="L209" s="24"/>
      <c r="M209" s="24"/>
    </row>
    <row r="210" spans="1:13" ht="16" x14ac:dyDescent="0.2">
      <c r="A210" s="9" t="s">
        <v>356</v>
      </c>
      <c r="B210" s="24"/>
      <c r="C210" s="24"/>
      <c r="D210" s="24"/>
      <c r="E210" s="24"/>
      <c r="F210" s="24"/>
      <c r="G210" s="24"/>
      <c r="H210" s="24"/>
      <c r="I210" s="24" t="s">
        <v>587</v>
      </c>
      <c r="J210" s="24"/>
      <c r="K210" s="24"/>
      <c r="L210" s="24"/>
      <c r="M210" s="24"/>
    </row>
    <row r="211" spans="1:13" ht="16" x14ac:dyDescent="0.2">
      <c r="A211" s="9" t="s">
        <v>370</v>
      </c>
      <c r="B211" s="24"/>
      <c r="C211" s="24"/>
      <c r="D211" s="24"/>
      <c r="E211" s="24"/>
      <c r="F211" s="24"/>
      <c r="G211" s="24"/>
      <c r="H211" s="24"/>
      <c r="I211" s="24"/>
      <c r="J211" s="24"/>
      <c r="K211" s="24"/>
      <c r="L211" s="24"/>
      <c r="M211" s="24"/>
    </row>
    <row r="212" spans="1:13" ht="16" x14ac:dyDescent="0.2">
      <c r="A212" s="9" t="s">
        <v>358</v>
      </c>
      <c r="B212" s="24" t="s">
        <v>575</v>
      </c>
      <c r="C212" s="24"/>
      <c r="D212" s="24"/>
      <c r="E212" s="24"/>
      <c r="F212" s="24" t="s">
        <v>578</v>
      </c>
      <c r="G212" s="24"/>
      <c r="H212" s="24" t="s">
        <v>575</v>
      </c>
      <c r="I212" s="24" t="s">
        <v>588</v>
      </c>
      <c r="J212" s="24"/>
      <c r="K212" s="24" t="s">
        <v>580</v>
      </c>
      <c r="L212" s="24"/>
      <c r="M212" s="24"/>
    </row>
    <row r="213" spans="1:13" ht="16" x14ac:dyDescent="0.2">
      <c r="A213" s="9" t="s">
        <v>359</v>
      </c>
      <c r="B213" s="24"/>
      <c r="C213" s="24"/>
      <c r="D213" s="24"/>
      <c r="E213" s="24"/>
      <c r="F213" s="24"/>
      <c r="G213" s="24"/>
      <c r="H213" s="24"/>
      <c r="I213" s="24"/>
      <c r="J213" s="24"/>
      <c r="K213" s="24"/>
      <c r="L213" s="24"/>
      <c r="M213" s="24"/>
    </row>
    <row r="214" spans="1:13" ht="16" x14ac:dyDescent="0.2">
      <c r="A214" s="9" t="s">
        <v>360</v>
      </c>
      <c r="B214" s="24"/>
      <c r="C214" s="24"/>
      <c r="D214" s="24" t="s">
        <v>582</v>
      </c>
      <c r="E214" s="24"/>
      <c r="F214" s="24"/>
      <c r="G214" s="24" t="s">
        <v>584</v>
      </c>
      <c r="H214" s="24"/>
      <c r="I214" s="24" t="s">
        <v>589</v>
      </c>
      <c r="J214" s="24"/>
      <c r="K214" s="24"/>
      <c r="L214" s="24"/>
      <c r="M214" s="24" t="s">
        <v>591</v>
      </c>
    </row>
    <row r="215" spans="1:13" ht="16" x14ac:dyDescent="0.2">
      <c r="A215" s="9" t="s">
        <v>361</v>
      </c>
      <c r="B215" s="24"/>
      <c r="C215" s="24"/>
      <c r="D215" s="24"/>
      <c r="E215" s="24"/>
      <c r="F215" s="24"/>
      <c r="G215" s="24"/>
      <c r="H215" s="24"/>
      <c r="I215" s="24"/>
      <c r="J215" s="24"/>
      <c r="K215" s="24"/>
      <c r="L215" s="24"/>
      <c r="M215" s="24"/>
    </row>
    <row r="216" spans="1:13" ht="16" x14ac:dyDescent="0.2">
      <c r="A216" s="9" t="s">
        <v>388</v>
      </c>
      <c r="B216" s="24"/>
      <c r="C216" s="24" t="s">
        <v>576</v>
      </c>
      <c r="D216" s="24"/>
      <c r="E216" s="24"/>
      <c r="F216" s="24"/>
      <c r="G216" s="24"/>
      <c r="H216" s="24"/>
      <c r="I216" s="24"/>
      <c r="J216" s="24"/>
      <c r="K216" s="24"/>
      <c r="L216" s="24"/>
      <c r="M216" s="24"/>
    </row>
    <row r="217" spans="1:13" ht="16" x14ac:dyDescent="0.2">
      <c r="A217" s="9" t="s">
        <v>362</v>
      </c>
      <c r="B217" s="24"/>
      <c r="C217" s="24"/>
      <c r="D217" s="24" t="s">
        <v>583</v>
      </c>
      <c r="E217" s="24"/>
      <c r="F217" s="24"/>
      <c r="G217" s="24" t="s">
        <v>585</v>
      </c>
      <c r="H217" s="24"/>
      <c r="I217" s="24"/>
      <c r="J217" s="24"/>
      <c r="K217" s="24"/>
      <c r="L217" s="24"/>
      <c r="M217" s="24" t="s">
        <v>592</v>
      </c>
    </row>
    <row r="218" spans="1:13" ht="16" x14ac:dyDescent="0.2">
      <c r="A218" s="9" t="s">
        <v>364</v>
      </c>
      <c r="B218" s="24"/>
      <c r="C218" s="24"/>
      <c r="D218" s="24"/>
      <c r="E218" s="24"/>
      <c r="F218" s="24"/>
      <c r="G218" s="24" t="s">
        <v>586</v>
      </c>
      <c r="H218" s="24"/>
      <c r="I218" s="24"/>
      <c r="J218" s="24" t="s">
        <v>579</v>
      </c>
      <c r="K218" s="24"/>
      <c r="L218" s="24"/>
      <c r="M218" s="24" t="s">
        <v>593</v>
      </c>
    </row>
    <row r="219" spans="1:13" ht="16" x14ac:dyDescent="0.2">
      <c r="A219" s="9" t="s">
        <v>368</v>
      </c>
      <c r="B219" s="24"/>
      <c r="C219" s="24"/>
      <c r="D219" s="24"/>
      <c r="E219" s="24"/>
      <c r="F219" s="24"/>
      <c r="G219" s="24"/>
      <c r="H219" s="24"/>
      <c r="I219" s="24"/>
      <c r="J219" s="24"/>
      <c r="K219" s="24"/>
      <c r="L219" s="24"/>
      <c r="M219" s="24"/>
    </row>
    <row r="220" spans="1:13" ht="16" x14ac:dyDescent="0.2">
      <c r="A220" s="9" t="s">
        <v>365</v>
      </c>
      <c r="B220" s="24"/>
      <c r="C220" s="24"/>
      <c r="D220" s="24"/>
      <c r="E220" s="24"/>
      <c r="F220" s="24"/>
      <c r="G220" s="24"/>
      <c r="H220" s="24"/>
      <c r="I220" s="24"/>
      <c r="J220" s="24"/>
      <c r="K220" s="24"/>
      <c r="L220" s="24" t="s">
        <v>581</v>
      </c>
      <c r="M220" s="24"/>
    </row>
    <row r="221" spans="1:13" ht="16" x14ac:dyDescent="0.2">
      <c r="A221" s="9" t="s">
        <v>366</v>
      </c>
      <c r="B221" s="24"/>
      <c r="C221" s="24"/>
      <c r="D221" s="24"/>
      <c r="E221" s="24" t="s">
        <v>577</v>
      </c>
      <c r="F221" s="24"/>
      <c r="G221" s="24"/>
      <c r="H221" s="24"/>
      <c r="I221" s="24" t="s">
        <v>590</v>
      </c>
      <c r="J221" s="24"/>
      <c r="K221" s="24"/>
      <c r="L221" s="24"/>
      <c r="M221" s="24"/>
    </row>
    <row r="222" spans="1:13" ht="16" x14ac:dyDescent="0.2">
      <c r="A222" s="9" t="s">
        <v>367</v>
      </c>
      <c r="B222" s="24"/>
      <c r="C222" s="24"/>
      <c r="D222" s="24"/>
      <c r="E222" s="24"/>
      <c r="F222" s="24"/>
      <c r="G222" s="24"/>
      <c r="H222" s="24"/>
      <c r="I222" s="24"/>
      <c r="J222" s="24"/>
      <c r="K222" s="24"/>
      <c r="L222" s="24"/>
      <c r="M222" s="24"/>
    </row>
  </sheetData>
  <autoFilter ref="A1:A170" xr:uid="{3B545CFF-3269-644B-9882-51F4072EE7F8}">
    <filterColumn colId="0">
      <filters>
        <filter val="Bahamas"/>
        <filter val="Barbados"/>
        <filter val="Belize"/>
        <filter val="Cuba"/>
        <filter val="Dominica"/>
        <filter val="Dominican Republic"/>
        <filter val="Grenada"/>
        <filter val="Guyana"/>
        <filter val="Haiti"/>
        <filter val="Jamaica"/>
        <filter val="Other Caribbean"/>
        <filter val="St. Vincent and the Grenadines"/>
        <filter val="Trinidad and Tobago"/>
        <filter val="West Indies"/>
      </filters>
    </filterColumn>
    <sortState xmlns:xlrd2="http://schemas.microsoft.com/office/spreadsheetml/2017/richdata2" ref="A134:AG163">
      <sortCondition ref="A1:A170"/>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11ED-FF1E-ED45-80C7-D592D5162F97}">
  <sheetPr filterMode="1"/>
  <dimension ref="A1:AA219"/>
  <sheetViews>
    <sheetView topLeftCell="A214" zoomScale="67" workbookViewId="0">
      <selection activeCell="Z220" sqref="Z220"/>
    </sheetView>
  </sheetViews>
  <sheetFormatPr baseColWidth="10" defaultColWidth="8.83203125" defaultRowHeight="15" x14ac:dyDescent="0.2"/>
  <cols>
    <col min="1" max="1" width="30" style="4" customWidth="1"/>
    <col min="2" max="27" width="11.1640625" style="4" customWidth="1"/>
  </cols>
  <sheetData>
    <row r="1" spans="1:27" ht="48" customHeight="1" x14ac:dyDescent="0.2">
      <c r="A1" s="5" t="s">
        <v>3</v>
      </c>
      <c r="B1" s="5" t="s">
        <v>488</v>
      </c>
      <c r="C1" s="5" t="s">
        <v>489</v>
      </c>
      <c r="D1" s="5" t="s">
        <v>490</v>
      </c>
      <c r="E1" s="5" t="s">
        <v>491</v>
      </c>
      <c r="F1" s="5" t="s">
        <v>492</v>
      </c>
      <c r="G1" s="5" t="s">
        <v>493</v>
      </c>
      <c r="H1" s="5" t="s">
        <v>494</v>
      </c>
      <c r="I1" s="5" t="s">
        <v>495</v>
      </c>
      <c r="J1" s="5" t="s">
        <v>496</v>
      </c>
      <c r="K1" s="5" t="s">
        <v>497</v>
      </c>
      <c r="L1" s="5" t="s">
        <v>498</v>
      </c>
      <c r="M1" s="5" t="s">
        <v>499</v>
      </c>
      <c r="N1" s="5" t="s">
        <v>500</v>
      </c>
      <c r="O1" s="5" t="s">
        <v>501</v>
      </c>
      <c r="P1" s="5" t="s">
        <v>502</v>
      </c>
      <c r="Q1" s="5" t="s">
        <v>503</v>
      </c>
      <c r="R1" s="5" t="s">
        <v>504</v>
      </c>
      <c r="S1" s="5" t="s">
        <v>505</v>
      </c>
      <c r="T1" s="5" t="s">
        <v>506</v>
      </c>
      <c r="U1" s="5" t="s">
        <v>507</v>
      </c>
      <c r="V1" s="5" t="s">
        <v>508</v>
      </c>
      <c r="W1" s="5" t="s">
        <v>509</v>
      </c>
      <c r="X1" s="5" t="s">
        <v>510</v>
      </c>
      <c r="Y1" s="5" t="s">
        <v>511</v>
      </c>
      <c r="Z1" s="5" t="s">
        <v>512</v>
      </c>
      <c r="AA1" s="5" t="s">
        <v>513</v>
      </c>
    </row>
    <row r="2" spans="1:27" ht="30" hidden="1" customHeight="1" x14ac:dyDescent="0.2">
      <c r="A2" s="11" t="s">
        <v>219</v>
      </c>
      <c r="B2" s="13" t="s">
        <v>67</v>
      </c>
      <c r="C2" s="13" t="s">
        <v>67</v>
      </c>
      <c r="D2" s="13" t="s">
        <v>67</v>
      </c>
      <c r="E2" s="13" t="s">
        <v>67</v>
      </c>
      <c r="F2" s="13" t="s">
        <v>67</v>
      </c>
      <c r="G2" s="13" t="s">
        <v>67</v>
      </c>
      <c r="H2" s="13" t="s">
        <v>67</v>
      </c>
      <c r="I2" s="13" t="s">
        <v>67</v>
      </c>
      <c r="J2" s="13" t="s">
        <v>67</v>
      </c>
      <c r="K2" s="13" t="s">
        <v>67</v>
      </c>
      <c r="L2" s="13" t="s">
        <v>67</v>
      </c>
      <c r="M2" s="13" t="s">
        <v>67</v>
      </c>
      <c r="N2" s="13" t="s">
        <v>67</v>
      </c>
      <c r="O2" s="13" t="s">
        <v>67</v>
      </c>
      <c r="P2" s="13" t="s">
        <v>67</v>
      </c>
      <c r="Q2" s="13" t="s">
        <v>67</v>
      </c>
      <c r="R2" s="13" t="s">
        <v>67</v>
      </c>
      <c r="S2" s="13" t="s">
        <v>67</v>
      </c>
      <c r="T2" s="13" t="s">
        <v>67</v>
      </c>
      <c r="U2" s="13" t="s">
        <v>67</v>
      </c>
      <c r="V2" s="13" t="s">
        <v>67</v>
      </c>
      <c r="W2" s="13" t="s">
        <v>67</v>
      </c>
      <c r="X2" s="13" t="s">
        <v>67</v>
      </c>
      <c r="Y2" s="13" t="s">
        <v>67</v>
      </c>
      <c r="Z2" s="13" t="s">
        <v>67</v>
      </c>
      <c r="AA2" s="13" t="s">
        <v>67</v>
      </c>
    </row>
    <row r="3" spans="1:27" ht="16" hidden="1" x14ac:dyDescent="0.2">
      <c r="A3" s="7" t="s">
        <v>334</v>
      </c>
      <c r="B3" s="4" t="s">
        <v>67</v>
      </c>
      <c r="C3" s="4" t="s">
        <v>67</v>
      </c>
      <c r="D3" s="4" t="s">
        <v>67</v>
      </c>
      <c r="E3" s="4" t="s">
        <v>67</v>
      </c>
      <c r="F3" s="4" t="s">
        <v>67</v>
      </c>
      <c r="G3" s="4" t="s">
        <v>67</v>
      </c>
      <c r="H3" s="4" t="s">
        <v>67</v>
      </c>
      <c r="I3" s="4" t="s">
        <v>67</v>
      </c>
      <c r="J3" s="4" t="s">
        <v>67</v>
      </c>
      <c r="K3" s="4" t="s">
        <v>92</v>
      </c>
      <c r="L3" s="4" t="s">
        <v>67</v>
      </c>
      <c r="M3" s="4" t="s">
        <v>67</v>
      </c>
      <c r="N3" s="4" t="s">
        <v>67</v>
      </c>
      <c r="O3" s="4" t="s">
        <v>67</v>
      </c>
      <c r="P3" s="4" t="s">
        <v>67</v>
      </c>
      <c r="Q3" s="4" t="s">
        <v>67</v>
      </c>
      <c r="R3" s="4" t="s">
        <v>67</v>
      </c>
      <c r="S3" s="4" t="s">
        <v>67</v>
      </c>
      <c r="T3" s="4" t="s">
        <v>67</v>
      </c>
      <c r="U3" s="4" t="s">
        <v>67</v>
      </c>
      <c r="V3" s="4" t="s">
        <v>67</v>
      </c>
      <c r="W3" s="4" t="s">
        <v>67</v>
      </c>
      <c r="X3" s="4" t="s">
        <v>67</v>
      </c>
      <c r="Y3" s="4" t="s">
        <v>67</v>
      </c>
      <c r="Z3" s="4" t="s">
        <v>67</v>
      </c>
      <c r="AA3" s="4" t="s">
        <v>67</v>
      </c>
    </row>
    <row r="4" spans="1:27" ht="16" hidden="1" x14ac:dyDescent="0.2">
      <c r="A4" s="6" t="s">
        <v>287</v>
      </c>
      <c r="B4" s="4" t="s">
        <v>67</v>
      </c>
      <c r="C4" s="4" t="s">
        <v>67</v>
      </c>
      <c r="D4" s="4" t="s">
        <v>67</v>
      </c>
      <c r="E4" s="4" t="s">
        <v>67</v>
      </c>
      <c r="F4" s="4" t="s">
        <v>67</v>
      </c>
      <c r="G4" s="4" t="s">
        <v>67</v>
      </c>
      <c r="H4" s="4" t="s">
        <v>97</v>
      </c>
      <c r="I4" s="4" t="s">
        <v>67</v>
      </c>
      <c r="J4" s="4" t="s">
        <v>67</v>
      </c>
      <c r="K4" s="4" t="s">
        <v>93</v>
      </c>
      <c r="L4" s="4" t="s">
        <v>67</v>
      </c>
      <c r="M4" s="4" t="s">
        <v>67</v>
      </c>
      <c r="N4" s="4" t="s">
        <v>67</v>
      </c>
      <c r="O4" s="4" t="s">
        <v>146</v>
      </c>
      <c r="P4" s="4" t="s">
        <v>67</v>
      </c>
      <c r="Q4" s="4" t="s">
        <v>78</v>
      </c>
      <c r="R4" s="4" t="s">
        <v>67</v>
      </c>
      <c r="S4" s="4" t="s">
        <v>67</v>
      </c>
      <c r="T4" s="4" t="s">
        <v>166</v>
      </c>
      <c r="U4" s="4" t="s">
        <v>67</v>
      </c>
      <c r="V4" s="4" t="s">
        <v>68</v>
      </c>
      <c r="W4" s="4" t="s">
        <v>68</v>
      </c>
      <c r="X4" s="4" t="s">
        <v>67</v>
      </c>
      <c r="Y4" s="4" t="s">
        <v>67</v>
      </c>
      <c r="Z4" s="4" t="s">
        <v>67</v>
      </c>
      <c r="AA4" s="4" t="s">
        <v>67</v>
      </c>
    </row>
    <row r="5" spans="1:27" ht="16" hidden="1" x14ac:dyDescent="0.2">
      <c r="A5" s="8" t="s">
        <v>145</v>
      </c>
      <c r="B5" s="4" t="s">
        <v>67</v>
      </c>
      <c r="C5" s="4" t="s">
        <v>67</v>
      </c>
      <c r="D5" s="4" t="s">
        <v>67</v>
      </c>
      <c r="E5" s="4" t="s">
        <v>67</v>
      </c>
      <c r="F5" s="4" t="s">
        <v>67</v>
      </c>
      <c r="G5" s="4" t="s">
        <v>67</v>
      </c>
      <c r="H5" s="4" t="s">
        <v>67</v>
      </c>
      <c r="I5" s="4" t="s">
        <v>67</v>
      </c>
      <c r="J5" s="4" t="s">
        <v>67</v>
      </c>
      <c r="K5" s="4" t="s">
        <v>67</v>
      </c>
      <c r="L5" s="4" t="s">
        <v>67</v>
      </c>
      <c r="M5" s="4" t="s">
        <v>67</v>
      </c>
      <c r="N5" s="4" t="s">
        <v>67</v>
      </c>
      <c r="O5" s="4" t="s">
        <v>67</v>
      </c>
      <c r="P5" s="4" t="s">
        <v>67</v>
      </c>
      <c r="Q5" s="4" t="s">
        <v>67</v>
      </c>
      <c r="R5" s="4" t="s">
        <v>67</v>
      </c>
      <c r="S5" s="4" t="s">
        <v>67</v>
      </c>
      <c r="T5" s="4" t="s">
        <v>67</v>
      </c>
      <c r="U5" s="4" t="s">
        <v>67</v>
      </c>
      <c r="V5" s="4" t="s">
        <v>67</v>
      </c>
      <c r="W5" s="4" t="s">
        <v>67</v>
      </c>
      <c r="X5" s="4" t="s">
        <v>147</v>
      </c>
      <c r="Y5" s="4" t="s">
        <v>67</v>
      </c>
      <c r="Z5" s="4" t="s">
        <v>67</v>
      </c>
      <c r="AA5" s="4" t="s">
        <v>67</v>
      </c>
    </row>
    <row r="6" spans="1:27" ht="16" hidden="1" x14ac:dyDescent="0.2">
      <c r="A6" s="6" t="s">
        <v>344</v>
      </c>
      <c r="B6" s="4" t="s">
        <v>473</v>
      </c>
      <c r="C6" s="4" t="s">
        <v>156</v>
      </c>
      <c r="D6" s="4" t="s">
        <v>164</v>
      </c>
      <c r="E6" s="4" t="s">
        <v>271</v>
      </c>
      <c r="F6" s="4" t="s">
        <v>128</v>
      </c>
      <c r="G6" s="4" t="s">
        <v>221</v>
      </c>
      <c r="H6" s="4" t="s">
        <v>235</v>
      </c>
      <c r="I6" s="4" t="s">
        <v>74</v>
      </c>
      <c r="J6" s="4" t="s">
        <v>119</v>
      </c>
      <c r="K6" s="4" t="s">
        <v>111</v>
      </c>
      <c r="L6" s="4" t="s">
        <v>78</v>
      </c>
      <c r="M6" s="4" t="s">
        <v>146</v>
      </c>
      <c r="N6" s="4" t="s">
        <v>357</v>
      </c>
      <c r="O6" s="4" t="s">
        <v>153</v>
      </c>
      <c r="P6" s="4" t="s">
        <v>67</v>
      </c>
      <c r="Q6" s="4" t="s">
        <v>514</v>
      </c>
      <c r="R6" s="4" t="s">
        <v>452</v>
      </c>
      <c r="S6" s="4" t="s">
        <v>481</v>
      </c>
      <c r="T6" s="4" t="s">
        <v>70</v>
      </c>
      <c r="U6" s="4" t="s">
        <v>271</v>
      </c>
      <c r="V6" s="4" t="s">
        <v>92</v>
      </c>
      <c r="W6" s="4" t="s">
        <v>238</v>
      </c>
      <c r="X6" s="4" t="s">
        <v>247</v>
      </c>
      <c r="Y6" s="4" t="s">
        <v>68</v>
      </c>
      <c r="Z6" s="4" t="s">
        <v>67</v>
      </c>
      <c r="AA6" s="4" t="s">
        <v>221</v>
      </c>
    </row>
    <row r="7" spans="1:27" ht="16" hidden="1" x14ac:dyDescent="0.2">
      <c r="A7" s="9" t="s">
        <v>381</v>
      </c>
      <c r="B7" s="4" t="s">
        <v>67</v>
      </c>
      <c r="C7" s="4" t="s">
        <v>67</v>
      </c>
      <c r="D7" s="4" t="s">
        <v>67</v>
      </c>
      <c r="E7" s="4" t="s">
        <v>67</v>
      </c>
      <c r="F7" s="4" t="s">
        <v>67</v>
      </c>
      <c r="G7" s="4" t="s">
        <v>67</v>
      </c>
      <c r="H7" s="4" t="s">
        <v>67</v>
      </c>
      <c r="I7" s="4" t="s">
        <v>67</v>
      </c>
      <c r="J7" s="4" t="s">
        <v>67</v>
      </c>
      <c r="K7" s="4" t="s">
        <v>67</v>
      </c>
      <c r="L7" s="4" t="s">
        <v>146</v>
      </c>
      <c r="M7" s="4" t="s">
        <v>67</v>
      </c>
      <c r="N7" s="4" t="s">
        <v>67</v>
      </c>
      <c r="O7" s="4" t="s">
        <v>67</v>
      </c>
      <c r="P7" s="4" t="s">
        <v>67</v>
      </c>
      <c r="Q7" s="4" t="s">
        <v>67</v>
      </c>
      <c r="R7" s="4" t="s">
        <v>67</v>
      </c>
      <c r="S7" s="4" t="s">
        <v>67</v>
      </c>
      <c r="T7" s="4" t="s">
        <v>67</v>
      </c>
      <c r="U7" s="4" t="s">
        <v>67</v>
      </c>
      <c r="V7" s="4" t="s">
        <v>67</v>
      </c>
      <c r="W7" s="4" t="s">
        <v>68</v>
      </c>
      <c r="X7" s="4" t="s">
        <v>67</v>
      </c>
      <c r="Y7" s="4" t="s">
        <v>67</v>
      </c>
      <c r="Z7" s="4" t="s">
        <v>67</v>
      </c>
      <c r="AA7" s="4" t="s">
        <v>67</v>
      </c>
    </row>
    <row r="8" spans="1:27" ht="16" hidden="1" x14ac:dyDescent="0.2">
      <c r="A8" s="8" t="s">
        <v>265</v>
      </c>
      <c r="B8" s="4" t="s">
        <v>67</v>
      </c>
      <c r="C8" s="4" t="s">
        <v>67</v>
      </c>
      <c r="D8" s="4" t="s">
        <v>67</v>
      </c>
      <c r="E8" s="4" t="s">
        <v>67</v>
      </c>
      <c r="F8" s="4" t="s">
        <v>67</v>
      </c>
      <c r="G8" s="4" t="s">
        <v>67</v>
      </c>
      <c r="H8" s="4" t="s">
        <v>67</v>
      </c>
      <c r="I8" s="4" t="s">
        <v>67</v>
      </c>
      <c r="J8" s="4" t="s">
        <v>67</v>
      </c>
      <c r="K8" s="4" t="s">
        <v>67</v>
      </c>
      <c r="L8" s="4" t="s">
        <v>67</v>
      </c>
      <c r="M8" s="4" t="s">
        <v>67</v>
      </c>
      <c r="N8" s="4" t="s">
        <v>67</v>
      </c>
      <c r="O8" s="4" t="s">
        <v>67</v>
      </c>
      <c r="P8" s="4" t="s">
        <v>67</v>
      </c>
      <c r="Q8" s="4" t="s">
        <v>67</v>
      </c>
      <c r="R8" s="4" t="s">
        <v>67</v>
      </c>
      <c r="S8" s="4" t="s">
        <v>67</v>
      </c>
      <c r="T8" s="4" t="s">
        <v>67</v>
      </c>
      <c r="U8" s="4" t="s">
        <v>67</v>
      </c>
      <c r="V8" s="4" t="s">
        <v>67</v>
      </c>
      <c r="W8" s="4" t="s">
        <v>67</v>
      </c>
      <c r="X8" s="4" t="s">
        <v>67</v>
      </c>
      <c r="Y8" s="4" t="s">
        <v>67</v>
      </c>
      <c r="Z8" s="4" t="s">
        <v>67</v>
      </c>
      <c r="AA8" s="4" t="s">
        <v>67</v>
      </c>
    </row>
    <row r="9" spans="1:27" ht="16" hidden="1" x14ac:dyDescent="0.2">
      <c r="A9" s="7" t="s">
        <v>286</v>
      </c>
      <c r="B9" s="4" t="s">
        <v>67</v>
      </c>
      <c r="C9" s="4" t="s">
        <v>67</v>
      </c>
      <c r="D9" s="4" t="s">
        <v>67</v>
      </c>
      <c r="E9" s="4" t="s">
        <v>67</v>
      </c>
      <c r="F9" s="4" t="s">
        <v>67</v>
      </c>
      <c r="G9" s="4" t="s">
        <v>67</v>
      </c>
      <c r="H9" s="4" t="s">
        <v>67</v>
      </c>
      <c r="I9" s="4" t="s">
        <v>67</v>
      </c>
      <c r="J9" s="4" t="s">
        <v>67</v>
      </c>
      <c r="K9" s="4" t="s">
        <v>67</v>
      </c>
      <c r="L9" s="4" t="s">
        <v>67</v>
      </c>
      <c r="M9" s="4" t="s">
        <v>67</v>
      </c>
      <c r="N9" s="4" t="s">
        <v>67</v>
      </c>
      <c r="O9" s="4" t="s">
        <v>67</v>
      </c>
      <c r="P9" s="4" t="s">
        <v>67</v>
      </c>
      <c r="Q9" s="4" t="s">
        <v>67</v>
      </c>
      <c r="R9" s="4" t="s">
        <v>67</v>
      </c>
      <c r="S9" s="4" t="s">
        <v>67</v>
      </c>
      <c r="T9" s="4" t="s">
        <v>67</v>
      </c>
      <c r="U9" s="4" t="s">
        <v>67</v>
      </c>
      <c r="V9" s="4" t="s">
        <v>67</v>
      </c>
      <c r="W9" s="4" t="s">
        <v>67</v>
      </c>
      <c r="X9" s="4" t="s">
        <v>67</v>
      </c>
      <c r="Y9" s="4" t="s">
        <v>67</v>
      </c>
      <c r="Z9" s="4" t="s">
        <v>67</v>
      </c>
      <c r="AA9" s="4" t="s">
        <v>67</v>
      </c>
    </row>
    <row r="10" spans="1:27" ht="16" hidden="1" x14ac:dyDescent="0.2">
      <c r="A10" s="6" t="s">
        <v>186</v>
      </c>
      <c r="B10" s="4" t="s">
        <v>164</v>
      </c>
      <c r="C10" s="4" t="s">
        <v>229</v>
      </c>
      <c r="D10" s="4" t="s">
        <v>274</v>
      </c>
      <c r="E10" s="4" t="s">
        <v>268</v>
      </c>
      <c r="F10" s="4" t="s">
        <v>163</v>
      </c>
      <c r="G10" s="4" t="s">
        <v>119</v>
      </c>
      <c r="H10" s="4" t="s">
        <v>67</v>
      </c>
      <c r="I10" s="4" t="s">
        <v>67</v>
      </c>
      <c r="J10" s="4" t="s">
        <v>96</v>
      </c>
      <c r="K10" s="4" t="s">
        <v>515</v>
      </c>
      <c r="L10" s="4" t="s">
        <v>164</v>
      </c>
      <c r="M10" s="4" t="s">
        <v>67</v>
      </c>
      <c r="N10" s="4" t="s">
        <v>460</v>
      </c>
      <c r="O10" s="4" t="s">
        <v>67</v>
      </c>
      <c r="P10" s="4" t="s">
        <v>67</v>
      </c>
      <c r="Q10" s="4" t="s">
        <v>285</v>
      </c>
      <c r="R10" s="4" t="s">
        <v>75</v>
      </c>
      <c r="S10" s="4" t="s">
        <v>146</v>
      </c>
      <c r="T10" s="4" t="s">
        <v>390</v>
      </c>
      <c r="U10" s="4" t="s">
        <v>67</v>
      </c>
      <c r="V10" s="4" t="s">
        <v>146</v>
      </c>
      <c r="W10" s="4" t="s">
        <v>221</v>
      </c>
      <c r="X10" s="4" t="s">
        <v>516</v>
      </c>
      <c r="Y10" s="4" t="s">
        <v>146</v>
      </c>
      <c r="Z10" s="4" t="s">
        <v>164</v>
      </c>
      <c r="AA10" s="4" t="s">
        <v>166</v>
      </c>
    </row>
    <row r="11" spans="1:27" ht="16" hidden="1" x14ac:dyDescent="0.2">
      <c r="A11" s="8" t="s">
        <v>339</v>
      </c>
      <c r="B11" s="4" t="s">
        <v>270</v>
      </c>
      <c r="C11" s="4" t="s">
        <v>67</v>
      </c>
      <c r="D11" s="4" t="s">
        <v>67</v>
      </c>
      <c r="E11" s="4" t="s">
        <v>67</v>
      </c>
      <c r="F11" s="4" t="s">
        <v>146</v>
      </c>
      <c r="G11" s="4" t="s">
        <v>67</v>
      </c>
      <c r="H11" s="4" t="s">
        <v>67</v>
      </c>
      <c r="I11" s="4" t="s">
        <v>67</v>
      </c>
      <c r="J11" s="4" t="s">
        <v>67</v>
      </c>
      <c r="K11" s="4" t="s">
        <v>270</v>
      </c>
      <c r="L11" s="4" t="s">
        <v>67</v>
      </c>
      <c r="M11" s="4" t="s">
        <v>67</v>
      </c>
      <c r="N11" s="4" t="s">
        <v>67</v>
      </c>
      <c r="O11" s="4" t="s">
        <v>67</v>
      </c>
      <c r="P11" s="4" t="s">
        <v>67</v>
      </c>
      <c r="Q11" s="4" t="s">
        <v>67</v>
      </c>
      <c r="R11" s="4" t="s">
        <v>67</v>
      </c>
      <c r="S11" s="4" t="s">
        <v>67</v>
      </c>
      <c r="T11" s="4" t="s">
        <v>275</v>
      </c>
      <c r="U11" s="4" t="s">
        <v>67</v>
      </c>
      <c r="V11" s="4" t="s">
        <v>67</v>
      </c>
      <c r="W11" s="4" t="s">
        <v>119</v>
      </c>
      <c r="X11" s="4" t="s">
        <v>67</v>
      </c>
      <c r="Y11" s="4" t="s">
        <v>67</v>
      </c>
      <c r="Z11" s="4" t="s">
        <v>67</v>
      </c>
      <c r="AA11" s="4" t="s">
        <v>67</v>
      </c>
    </row>
    <row r="12" spans="1:27" ht="32" hidden="1" x14ac:dyDescent="0.2">
      <c r="A12" s="7" t="s">
        <v>337</v>
      </c>
      <c r="B12" s="4" t="s">
        <v>270</v>
      </c>
      <c r="C12" s="4" t="s">
        <v>67</v>
      </c>
      <c r="D12" s="4" t="s">
        <v>67</v>
      </c>
      <c r="E12" s="4" t="s">
        <v>67</v>
      </c>
      <c r="F12" s="4" t="s">
        <v>146</v>
      </c>
      <c r="G12" s="4" t="s">
        <v>67</v>
      </c>
      <c r="H12" s="4" t="s">
        <v>67</v>
      </c>
      <c r="I12" s="4" t="s">
        <v>67</v>
      </c>
      <c r="J12" s="4" t="s">
        <v>67</v>
      </c>
      <c r="K12" s="4" t="s">
        <v>270</v>
      </c>
      <c r="L12" s="4" t="s">
        <v>67</v>
      </c>
      <c r="M12" s="4" t="s">
        <v>67</v>
      </c>
      <c r="N12" s="4" t="s">
        <v>67</v>
      </c>
      <c r="O12" s="4" t="s">
        <v>67</v>
      </c>
      <c r="P12" s="4" t="s">
        <v>67</v>
      </c>
      <c r="Q12" s="4" t="s">
        <v>67</v>
      </c>
      <c r="R12" s="4" t="s">
        <v>67</v>
      </c>
      <c r="S12" s="4" t="s">
        <v>67</v>
      </c>
      <c r="T12" s="4" t="s">
        <v>275</v>
      </c>
      <c r="U12" s="4" t="s">
        <v>67</v>
      </c>
      <c r="V12" s="4" t="s">
        <v>452</v>
      </c>
      <c r="W12" s="4" t="s">
        <v>270</v>
      </c>
      <c r="X12" s="4" t="s">
        <v>67</v>
      </c>
      <c r="Y12" s="4" t="s">
        <v>67</v>
      </c>
      <c r="Z12" s="4" t="s">
        <v>67</v>
      </c>
      <c r="AA12" s="4" t="s">
        <v>67</v>
      </c>
    </row>
    <row r="13" spans="1:27" ht="16" hidden="1" x14ac:dyDescent="0.2">
      <c r="A13" s="8" t="s">
        <v>103</v>
      </c>
      <c r="B13" s="4" t="s">
        <v>67</v>
      </c>
      <c r="C13" s="4" t="s">
        <v>67</v>
      </c>
      <c r="D13" s="4" t="s">
        <v>67</v>
      </c>
      <c r="E13" s="4" t="s">
        <v>67</v>
      </c>
      <c r="F13" s="4" t="s">
        <v>67</v>
      </c>
      <c r="G13" s="4" t="s">
        <v>67</v>
      </c>
      <c r="H13" s="4" t="s">
        <v>67</v>
      </c>
      <c r="I13" s="4" t="s">
        <v>67</v>
      </c>
      <c r="J13" s="4" t="s">
        <v>67</v>
      </c>
      <c r="K13" s="4" t="s">
        <v>104</v>
      </c>
      <c r="L13" s="4" t="s">
        <v>67</v>
      </c>
      <c r="M13" s="4" t="s">
        <v>67</v>
      </c>
      <c r="N13" s="4" t="s">
        <v>67</v>
      </c>
      <c r="O13" s="4" t="s">
        <v>67</v>
      </c>
      <c r="P13" s="4" t="s">
        <v>67</v>
      </c>
      <c r="Q13" s="4" t="s">
        <v>67</v>
      </c>
      <c r="R13" s="4" t="s">
        <v>67</v>
      </c>
      <c r="S13" s="4" t="s">
        <v>67</v>
      </c>
      <c r="T13" s="4" t="s">
        <v>67</v>
      </c>
      <c r="U13" s="4" t="s">
        <v>67</v>
      </c>
      <c r="V13" s="4" t="s">
        <v>67</v>
      </c>
      <c r="W13" s="4" t="s">
        <v>67</v>
      </c>
      <c r="X13" s="4" t="s">
        <v>67</v>
      </c>
      <c r="Y13" s="4" t="s">
        <v>67</v>
      </c>
      <c r="Z13" s="4" t="s">
        <v>67</v>
      </c>
      <c r="AA13" s="4" t="s">
        <v>67</v>
      </c>
    </row>
    <row r="14" spans="1:27" ht="16" hidden="1" x14ac:dyDescent="0.2">
      <c r="A14" s="9" t="s">
        <v>138</v>
      </c>
      <c r="B14" s="4" t="s">
        <v>67</v>
      </c>
      <c r="C14" s="4" t="s">
        <v>67</v>
      </c>
      <c r="D14" s="4" t="s">
        <v>67</v>
      </c>
      <c r="E14" s="4" t="s">
        <v>67</v>
      </c>
      <c r="F14" s="4" t="s">
        <v>67</v>
      </c>
      <c r="G14" s="4" t="s">
        <v>67</v>
      </c>
      <c r="H14" s="4" t="s">
        <v>67</v>
      </c>
      <c r="I14" s="4" t="s">
        <v>67</v>
      </c>
      <c r="J14" s="4" t="s">
        <v>67</v>
      </c>
      <c r="K14" s="4" t="s">
        <v>67</v>
      </c>
      <c r="L14" s="4" t="s">
        <v>67</v>
      </c>
      <c r="M14" s="4" t="s">
        <v>67</v>
      </c>
      <c r="N14" s="4" t="s">
        <v>67</v>
      </c>
      <c r="O14" s="4" t="s">
        <v>67</v>
      </c>
      <c r="P14" s="4" t="s">
        <v>67</v>
      </c>
      <c r="Q14" s="4" t="s">
        <v>67</v>
      </c>
      <c r="R14" s="4" t="s">
        <v>67</v>
      </c>
      <c r="S14" s="4" t="s">
        <v>67</v>
      </c>
      <c r="T14" s="4" t="s">
        <v>67</v>
      </c>
      <c r="U14" s="4" t="s">
        <v>67</v>
      </c>
      <c r="V14" s="4" t="s">
        <v>67</v>
      </c>
      <c r="W14" s="4" t="s">
        <v>67</v>
      </c>
      <c r="X14" s="4" t="s">
        <v>67</v>
      </c>
      <c r="Y14" s="4" t="s">
        <v>67</v>
      </c>
      <c r="Z14" s="4" t="s">
        <v>67</v>
      </c>
      <c r="AA14" s="4" t="s">
        <v>67</v>
      </c>
    </row>
    <row r="15" spans="1:27" ht="16" x14ac:dyDescent="0.2">
      <c r="A15" s="9" t="s">
        <v>355</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row>
    <row r="16" spans="1:27" ht="16" hidden="1" x14ac:dyDescent="0.2">
      <c r="A16" s="8" t="s">
        <v>220</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28</v>
      </c>
      <c r="Y16" s="4">
        <v>0</v>
      </c>
      <c r="Z16" s="4">
        <v>0</v>
      </c>
      <c r="AA16" s="4">
        <v>0</v>
      </c>
    </row>
    <row r="17" spans="1:27" ht="16" x14ac:dyDescent="0.2">
      <c r="A17" s="9" t="s">
        <v>356</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1</v>
      </c>
      <c r="T17" s="4">
        <v>0</v>
      </c>
      <c r="U17" s="4">
        <v>0</v>
      </c>
      <c r="V17" s="4">
        <v>0</v>
      </c>
      <c r="W17" s="4">
        <v>0</v>
      </c>
      <c r="X17" s="4">
        <v>0</v>
      </c>
      <c r="Y17" s="4">
        <v>0</v>
      </c>
      <c r="Z17" s="4">
        <v>0</v>
      </c>
      <c r="AA17" s="4">
        <v>0</v>
      </c>
    </row>
    <row r="18" spans="1:27" ht="16" hidden="1" x14ac:dyDescent="0.2">
      <c r="A18" s="8" t="s">
        <v>149</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row>
    <row r="19" spans="1:27" ht="16" hidden="1" x14ac:dyDescent="0.2">
      <c r="A19" s="8" t="s">
        <v>105</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row>
    <row r="20" spans="1:27" ht="16" x14ac:dyDescent="0.2">
      <c r="A20" s="9" t="s">
        <v>370</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row>
    <row r="21" spans="1:27" ht="16" hidden="1" x14ac:dyDescent="0.2">
      <c r="A21" s="9" t="s">
        <v>383</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row>
    <row r="22" spans="1:27" ht="16" hidden="1" x14ac:dyDescent="0.2">
      <c r="A22" s="8" t="s">
        <v>150</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row>
    <row r="23" spans="1:27" ht="16" hidden="1" x14ac:dyDescent="0.2">
      <c r="A23" s="9" t="s">
        <v>384</v>
      </c>
      <c r="B23" s="4">
        <v>0</v>
      </c>
      <c r="C23" s="4">
        <v>6</v>
      </c>
      <c r="D23" s="4">
        <v>0</v>
      </c>
      <c r="E23" s="4">
        <v>2</v>
      </c>
      <c r="F23" s="4">
        <v>0</v>
      </c>
      <c r="G23" s="4">
        <v>0</v>
      </c>
      <c r="H23" s="4">
        <v>0</v>
      </c>
      <c r="I23" s="4">
        <v>0</v>
      </c>
      <c r="J23" s="4">
        <v>0</v>
      </c>
      <c r="K23" s="4">
        <v>37</v>
      </c>
      <c r="L23" s="4">
        <v>0</v>
      </c>
      <c r="M23" s="4">
        <v>0</v>
      </c>
      <c r="N23" s="4">
        <v>0</v>
      </c>
      <c r="O23" s="4">
        <v>0</v>
      </c>
      <c r="P23" s="4">
        <v>0</v>
      </c>
      <c r="Q23" s="4">
        <v>39</v>
      </c>
      <c r="R23" s="4">
        <v>0</v>
      </c>
      <c r="S23" s="4">
        <v>0</v>
      </c>
      <c r="T23" s="4">
        <v>12</v>
      </c>
      <c r="U23" s="4">
        <v>1</v>
      </c>
      <c r="V23" s="4">
        <v>4</v>
      </c>
      <c r="W23" s="4">
        <v>0</v>
      </c>
      <c r="X23" s="4">
        <v>8</v>
      </c>
      <c r="Y23" s="4">
        <v>0</v>
      </c>
      <c r="Z23" s="4">
        <v>0</v>
      </c>
      <c r="AA23" s="4">
        <v>9</v>
      </c>
    </row>
    <row r="24" spans="1:27" ht="16" hidden="1" x14ac:dyDescent="0.2">
      <c r="A24" s="8" t="s">
        <v>151</v>
      </c>
      <c r="B24" s="4">
        <v>0</v>
      </c>
      <c r="C24" s="4">
        <v>0</v>
      </c>
      <c r="D24" s="4">
        <v>0</v>
      </c>
      <c r="E24" s="4">
        <v>0</v>
      </c>
      <c r="F24" s="4">
        <v>0</v>
      </c>
      <c r="G24" s="4">
        <v>0</v>
      </c>
      <c r="H24" s="4">
        <v>0</v>
      </c>
      <c r="I24" s="4">
        <v>0</v>
      </c>
      <c r="J24" s="4">
        <v>7</v>
      </c>
      <c r="K24" s="4">
        <v>26</v>
      </c>
      <c r="L24" s="4">
        <v>0</v>
      </c>
      <c r="M24" s="4">
        <v>0</v>
      </c>
      <c r="N24" s="4">
        <v>0</v>
      </c>
      <c r="O24" s="4">
        <v>0</v>
      </c>
      <c r="P24" s="4">
        <v>0</v>
      </c>
      <c r="Q24" s="4">
        <v>0</v>
      </c>
      <c r="R24" s="4">
        <v>0</v>
      </c>
      <c r="S24" s="4">
        <v>0</v>
      </c>
      <c r="T24" s="4">
        <v>11</v>
      </c>
      <c r="U24" s="4">
        <v>0</v>
      </c>
      <c r="V24" s="4">
        <v>0</v>
      </c>
      <c r="W24" s="4">
        <v>0</v>
      </c>
      <c r="X24" s="4">
        <v>0</v>
      </c>
      <c r="Y24" s="4">
        <v>0</v>
      </c>
      <c r="Z24" s="4">
        <v>0</v>
      </c>
      <c r="AA24" s="4">
        <v>0</v>
      </c>
    </row>
    <row r="25" spans="1:27" ht="16" hidden="1" x14ac:dyDescent="0.2">
      <c r="A25" s="8" t="s">
        <v>242</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0</v>
      </c>
      <c r="Y25" s="4">
        <v>0</v>
      </c>
      <c r="Z25" s="4">
        <v>0</v>
      </c>
      <c r="AA25" s="4">
        <v>0</v>
      </c>
    </row>
    <row r="26" spans="1:27" ht="16" hidden="1" x14ac:dyDescent="0.2">
      <c r="A26" s="8" t="s">
        <v>323</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row>
    <row r="27" spans="1:27" ht="16" hidden="1" x14ac:dyDescent="0.2">
      <c r="A27" s="8" t="s">
        <v>243</v>
      </c>
      <c r="B27" s="4">
        <v>0</v>
      </c>
      <c r="C27" s="4">
        <v>0</v>
      </c>
      <c r="D27" s="4">
        <v>0</v>
      </c>
      <c r="E27" s="4">
        <v>0</v>
      </c>
      <c r="F27" s="4">
        <v>0</v>
      </c>
      <c r="G27" s="4">
        <v>0</v>
      </c>
      <c r="H27" s="4">
        <v>0</v>
      </c>
      <c r="I27" s="4">
        <v>0</v>
      </c>
      <c r="J27" s="4">
        <v>0</v>
      </c>
      <c r="K27" s="4">
        <v>36</v>
      </c>
      <c r="L27" s="4">
        <v>0</v>
      </c>
      <c r="M27" s="4">
        <v>0</v>
      </c>
      <c r="N27" s="4">
        <v>0</v>
      </c>
      <c r="O27" s="4">
        <v>0</v>
      </c>
      <c r="P27" s="4">
        <v>0</v>
      </c>
      <c r="Q27" s="4">
        <v>0</v>
      </c>
      <c r="R27" s="4">
        <v>0</v>
      </c>
      <c r="S27" s="4">
        <v>0</v>
      </c>
      <c r="T27" s="4">
        <v>26</v>
      </c>
      <c r="U27" s="4">
        <v>0</v>
      </c>
      <c r="V27" s="4">
        <v>0</v>
      </c>
      <c r="W27" s="4">
        <v>0</v>
      </c>
      <c r="X27" s="4">
        <v>0</v>
      </c>
      <c r="Y27" s="4">
        <v>0</v>
      </c>
      <c r="Z27" s="4">
        <v>0</v>
      </c>
      <c r="AA27" s="4">
        <v>0</v>
      </c>
    </row>
    <row r="28" spans="1:27" ht="16" hidden="1" x14ac:dyDescent="0.2">
      <c r="A28" s="8" t="s">
        <v>303</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row>
    <row r="29" spans="1:27" ht="16" hidden="1" x14ac:dyDescent="0.2">
      <c r="A29" s="8" t="s">
        <v>398</v>
      </c>
      <c r="B29" s="4">
        <v>17</v>
      </c>
      <c r="C29" s="4">
        <v>11</v>
      </c>
      <c r="D29" s="4">
        <v>5</v>
      </c>
      <c r="E29" s="4">
        <v>0</v>
      </c>
      <c r="F29" s="4">
        <v>4</v>
      </c>
      <c r="G29" s="4">
        <v>3</v>
      </c>
      <c r="H29" s="4">
        <v>47</v>
      </c>
      <c r="I29" s="4">
        <v>7</v>
      </c>
      <c r="J29" s="4">
        <v>3</v>
      </c>
      <c r="K29" s="4">
        <v>16</v>
      </c>
      <c r="L29" s="4">
        <v>1</v>
      </c>
      <c r="M29" s="4">
        <v>2</v>
      </c>
      <c r="N29" s="4">
        <v>0</v>
      </c>
      <c r="O29" s="4">
        <v>7</v>
      </c>
      <c r="P29" s="4">
        <v>0</v>
      </c>
      <c r="Q29" s="4">
        <v>40</v>
      </c>
      <c r="R29" s="4">
        <v>3</v>
      </c>
      <c r="S29" s="4">
        <v>8</v>
      </c>
      <c r="T29" s="4">
        <v>80</v>
      </c>
      <c r="U29" s="4">
        <v>0</v>
      </c>
      <c r="V29" s="4">
        <v>3</v>
      </c>
      <c r="W29" s="4">
        <v>8</v>
      </c>
      <c r="X29" s="4">
        <v>22</v>
      </c>
      <c r="Y29" s="4">
        <v>4</v>
      </c>
      <c r="Z29" s="4">
        <v>0</v>
      </c>
      <c r="AA29" s="4">
        <v>5</v>
      </c>
    </row>
    <row r="30" spans="1:27" ht="16" hidden="1" x14ac:dyDescent="0.2">
      <c r="A30" s="8" t="s">
        <v>352</v>
      </c>
      <c r="B30" s="4">
        <v>24</v>
      </c>
      <c r="C30" s="4">
        <v>0</v>
      </c>
      <c r="D30" s="4">
        <v>0</v>
      </c>
      <c r="E30" s="4">
        <v>0</v>
      </c>
      <c r="F30" s="4">
        <v>0</v>
      </c>
      <c r="G30" s="4">
        <v>0</v>
      </c>
      <c r="H30" s="4">
        <v>18</v>
      </c>
      <c r="I30" s="4">
        <v>0</v>
      </c>
      <c r="J30" s="4">
        <v>0</v>
      </c>
      <c r="K30" s="4">
        <v>18</v>
      </c>
      <c r="L30" s="4">
        <v>0</v>
      </c>
      <c r="M30" s="4">
        <v>0</v>
      </c>
      <c r="N30" s="4">
        <v>13</v>
      </c>
      <c r="O30" s="4">
        <v>3</v>
      </c>
      <c r="P30" s="4">
        <v>0</v>
      </c>
      <c r="Q30" s="4">
        <v>1</v>
      </c>
      <c r="R30" s="4">
        <v>4</v>
      </c>
      <c r="S30" s="4">
        <v>2</v>
      </c>
      <c r="T30" s="4">
        <v>2</v>
      </c>
      <c r="U30" s="4">
        <v>6</v>
      </c>
      <c r="V30" s="4">
        <v>0</v>
      </c>
      <c r="W30" s="4">
        <v>8</v>
      </c>
      <c r="X30" s="4">
        <v>0</v>
      </c>
      <c r="Y30" s="4">
        <v>2</v>
      </c>
      <c r="Z30" s="4">
        <v>0</v>
      </c>
      <c r="AA30" s="4">
        <v>0</v>
      </c>
    </row>
    <row r="31" spans="1:27" ht="16" hidden="1" x14ac:dyDescent="0.2">
      <c r="A31" s="8" t="s">
        <v>369</v>
      </c>
      <c r="B31" s="4">
        <v>0</v>
      </c>
      <c r="C31" s="4">
        <v>10</v>
      </c>
      <c r="D31" s="4">
        <v>5</v>
      </c>
      <c r="E31" s="4">
        <v>0</v>
      </c>
      <c r="F31" s="4">
        <v>12</v>
      </c>
      <c r="G31" s="4">
        <v>5</v>
      </c>
      <c r="H31" s="4">
        <v>6</v>
      </c>
      <c r="I31" s="4">
        <v>0</v>
      </c>
      <c r="J31" s="4">
        <v>1</v>
      </c>
      <c r="K31" s="4">
        <v>80</v>
      </c>
      <c r="L31" s="4">
        <v>0</v>
      </c>
      <c r="M31" s="4">
        <v>0</v>
      </c>
      <c r="N31" s="4">
        <v>3</v>
      </c>
      <c r="O31" s="4">
        <v>0</v>
      </c>
      <c r="P31" s="4">
        <v>0</v>
      </c>
      <c r="Q31" s="4">
        <v>66</v>
      </c>
      <c r="R31" s="4">
        <v>0</v>
      </c>
      <c r="S31" s="4">
        <v>71</v>
      </c>
      <c r="T31" s="4">
        <v>0</v>
      </c>
      <c r="U31" s="4">
        <v>2</v>
      </c>
      <c r="V31" s="4">
        <v>0</v>
      </c>
      <c r="W31" s="4">
        <v>9</v>
      </c>
      <c r="X31" s="4">
        <v>0</v>
      </c>
      <c r="Y31" s="4">
        <v>0</v>
      </c>
      <c r="Z31" s="4">
        <v>0</v>
      </c>
      <c r="AA31" s="4">
        <v>2</v>
      </c>
    </row>
    <row r="32" spans="1:27" ht="16" hidden="1" x14ac:dyDescent="0.2">
      <c r="A32" s="9" t="s">
        <v>385</v>
      </c>
      <c r="B32" s="4">
        <v>0</v>
      </c>
      <c r="C32" s="4">
        <v>0</v>
      </c>
      <c r="D32" s="4">
        <v>0</v>
      </c>
      <c r="E32" s="4">
        <v>0</v>
      </c>
      <c r="F32" s="4">
        <v>0</v>
      </c>
      <c r="G32" s="4">
        <v>0</v>
      </c>
      <c r="H32" s="4">
        <v>0</v>
      </c>
      <c r="I32" s="4">
        <v>0</v>
      </c>
      <c r="J32" s="4">
        <v>0</v>
      </c>
      <c r="K32" s="4">
        <v>0</v>
      </c>
      <c r="L32" s="4">
        <v>0</v>
      </c>
      <c r="M32" s="4">
        <v>0</v>
      </c>
      <c r="N32" s="4">
        <v>0</v>
      </c>
      <c r="O32" s="4">
        <v>0</v>
      </c>
      <c r="P32" s="4">
        <v>0</v>
      </c>
      <c r="Q32" s="4">
        <v>9</v>
      </c>
      <c r="R32" s="4">
        <v>0</v>
      </c>
      <c r="S32" s="4">
        <v>0</v>
      </c>
      <c r="T32" s="4">
        <v>0</v>
      </c>
      <c r="U32" s="4">
        <v>0</v>
      </c>
      <c r="V32" s="4">
        <v>0</v>
      </c>
      <c r="W32" s="4">
        <v>0</v>
      </c>
      <c r="X32" s="4">
        <v>0</v>
      </c>
      <c r="Y32" s="4">
        <v>0</v>
      </c>
      <c r="Z32" s="4">
        <v>0</v>
      </c>
      <c r="AA32" s="4">
        <v>0</v>
      </c>
    </row>
    <row r="33" spans="1:27" ht="32" hidden="1" x14ac:dyDescent="0.2">
      <c r="A33" s="9" t="s">
        <v>197</v>
      </c>
      <c r="B33" s="4">
        <v>4</v>
      </c>
      <c r="C33" s="4">
        <v>0</v>
      </c>
      <c r="D33" s="4">
        <v>5</v>
      </c>
      <c r="E33" s="4">
        <v>1</v>
      </c>
      <c r="F33" s="4">
        <v>0</v>
      </c>
      <c r="G33" s="4">
        <v>0</v>
      </c>
      <c r="H33" s="4">
        <v>0</v>
      </c>
      <c r="I33" s="4">
        <v>0</v>
      </c>
      <c r="J33" s="4">
        <v>47</v>
      </c>
      <c r="K33" s="4">
        <v>43</v>
      </c>
      <c r="L33" s="4">
        <v>10</v>
      </c>
      <c r="M33" s="4">
        <v>0</v>
      </c>
      <c r="N33" s="4">
        <v>9</v>
      </c>
      <c r="O33" s="4">
        <v>0</v>
      </c>
      <c r="P33" s="4">
        <v>0</v>
      </c>
      <c r="Q33" s="4">
        <v>0</v>
      </c>
      <c r="R33" s="4">
        <v>0</v>
      </c>
      <c r="S33" s="4">
        <v>1</v>
      </c>
      <c r="T33" s="4">
        <v>6</v>
      </c>
      <c r="U33" s="4">
        <v>0</v>
      </c>
      <c r="V33" s="4">
        <v>0</v>
      </c>
      <c r="W33" s="4">
        <v>0</v>
      </c>
      <c r="X33" s="4">
        <v>100</v>
      </c>
      <c r="Y33" s="4">
        <v>0</v>
      </c>
      <c r="Z33" s="4">
        <v>1</v>
      </c>
      <c r="AA33" s="4">
        <v>9</v>
      </c>
    </row>
    <row r="34" spans="1:27" ht="16" hidden="1" x14ac:dyDescent="0.2">
      <c r="A34" s="8" t="s">
        <v>193</v>
      </c>
      <c r="B34" s="4">
        <v>4</v>
      </c>
      <c r="C34" s="4">
        <v>0</v>
      </c>
      <c r="D34" s="4">
        <v>11</v>
      </c>
      <c r="E34" s="4">
        <v>1</v>
      </c>
      <c r="F34" s="4">
        <v>0</v>
      </c>
      <c r="G34" s="4">
        <v>0</v>
      </c>
      <c r="H34" s="4">
        <v>0</v>
      </c>
      <c r="I34" s="4">
        <v>0</v>
      </c>
      <c r="J34" s="4">
        <v>47</v>
      </c>
      <c r="K34" s="4">
        <v>43</v>
      </c>
      <c r="L34" s="4">
        <v>10</v>
      </c>
      <c r="M34" s="4">
        <v>0</v>
      </c>
      <c r="N34" s="4">
        <v>9</v>
      </c>
      <c r="O34" s="4">
        <v>0</v>
      </c>
      <c r="P34" s="4">
        <v>0</v>
      </c>
      <c r="Q34" s="4">
        <v>0</v>
      </c>
      <c r="R34" s="4">
        <v>0</v>
      </c>
      <c r="S34" s="4">
        <v>1</v>
      </c>
      <c r="T34" s="4">
        <v>6</v>
      </c>
      <c r="U34" s="4">
        <v>0</v>
      </c>
      <c r="V34" s="4">
        <v>0</v>
      </c>
      <c r="W34" s="4">
        <v>0</v>
      </c>
      <c r="X34" s="4">
        <v>100</v>
      </c>
      <c r="Y34" s="4">
        <v>0</v>
      </c>
      <c r="Z34" s="4">
        <v>1</v>
      </c>
      <c r="AA34" s="4">
        <v>9</v>
      </c>
    </row>
    <row r="35" spans="1:27" ht="16" hidden="1" x14ac:dyDescent="0.2">
      <c r="A35" s="9" t="s">
        <v>386</v>
      </c>
      <c r="B35" s="4">
        <v>0</v>
      </c>
      <c r="C35" s="4">
        <v>0</v>
      </c>
      <c r="D35" s="4">
        <v>5</v>
      </c>
      <c r="E35" s="4">
        <v>0</v>
      </c>
      <c r="F35" s="4">
        <v>5</v>
      </c>
      <c r="G35" s="4">
        <v>0</v>
      </c>
      <c r="H35" s="4">
        <v>0</v>
      </c>
      <c r="I35" s="4">
        <v>0</v>
      </c>
      <c r="J35" s="4">
        <v>0</v>
      </c>
      <c r="K35" s="4">
        <v>9</v>
      </c>
      <c r="L35" s="4">
        <v>0</v>
      </c>
      <c r="M35" s="4">
        <v>0</v>
      </c>
      <c r="N35" s="4">
        <v>0</v>
      </c>
      <c r="O35" s="4">
        <v>0</v>
      </c>
      <c r="P35" s="4">
        <v>0</v>
      </c>
      <c r="Q35" s="4">
        <v>0</v>
      </c>
      <c r="R35" s="4">
        <v>0</v>
      </c>
      <c r="S35" s="4">
        <v>0</v>
      </c>
      <c r="T35" s="4">
        <v>0</v>
      </c>
      <c r="U35" s="4">
        <v>0</v>
      </c>
      <c r="V35" s="4">
        <v>24</v>
      </c>
      <c r="W35" s="4">
        <v>0</v>
      </c>
      <c r="X35" s="4">
        <v>0</v>
      </c>
      <c r="Y35" s="4">
        <v>0</v>
      </c>
      <c r="Z35" s="4">
        <v>0</v>
      </c>
      <c r="AA35" s="4">
        <v>0</v>
      </c>
    </row>
    <row r="36" spans="1:27" ht="16" hidden="1" x14ac:dyDescent="0.2">
      <c r="A36" s="8" t="s">
        <v>304</v>
      </c>
      <c r="B36" s="4">
        <v>0</v>
      </c>
      <c r="C36" s="4">
        <v>0</v>
      </c>
      <c r="D36" s="4">
        <v>0</v>
      </c>
      <c r="E36" s="4">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0</v>
      </c>
    </row>
    <row r="37" spans="1:27" ht="16" hidden="1" x14ac:dyDescent="0.2">
      <c r="A37" s="9" t="s">
        <v>371</v>
      </c>
      <c r="B37" s="4">
        <v>0</v>
      </c>
      <c r="C37" s="4">
        <v>0</v>
      </c>
      <c r="D37" s="4">
        <v>0</v>
      </c>
      <c r="E37" s="4">
        <v>0</v>
      </c>
      <c r="F37" s="4">
        <v>0</v>
      </c>
      <c r="G37" s="4">
        <v>0</v>
      </c>
      <c r="H37" s="4">
        <v>0</v>
      </c>
      <c r="I37" s="4">
        <v>0</v>
      </c>
      <c r="J37" s="4">
        <v>0</v>
      </c>
      <c r="K37" s="4">
        <v>27</v>
      </c>
      <c r="L37" s="4">
        <v>0</v>
      </c>
      <c r="M37" s="4">
        <v>0</v>
      </c>
      <c r="N37" s="4">
        <v>0</v>
      </c>
      <c r="O37" s="4">
        <v>0</v>
      </c>
      <c r="P37" s="4">
        <v>0</v>
      </c>
      <c r="Q37" s="4">
        <v>0</v>
      </c>
      <c r="R37" s="4">
        <v>0</v>
      </c>
      <c r="S37" s="4">
        <v>0</v>
      </c>
      <c r="T37" s="4">
        <v>0</v>
      </c>
      <c r="U37" s="4">
        <v>0</v>
      </c>
      <c r="V37" s="4">
        <v>0</v>
      </c>
      <c r="W37" s="4">
        <v>0</v>
      </c>
      <c r="X37" s="4">
        <v>0</v>
      </c>
      <c r="Y37" s="4">
        <v>0</v>
      </c>
      <c r="Z37" s="4">
        <v>0</v>
      </c>
      <c r="AA37" s="4">
        <v>0</v>
      </c>
    </row>
    <row r="38" spans="1:27" ht="16" hidden="1" x14ac:dyDescent="0.2">
      <c r="A38" s="8" t="s">
        <v>154</v>
      </c>
      <c r="B38" s="4">
        <v>0</v>
      </c>
      <c r="C38" s="4">
        <v>0</v>
      </c>
      <c r="D38" s="4">
        <v>0</v>
      </c>
      <c r="E38" s="4">
        <v>0</v>
      </c>
      <c r="F38" s="4">
        <v>0</v>
      </c>
      <c r="G38" s="4">
        <v>0</v>
      </c>
      <c r="H38" s="4">
        <v>0</v>
      </c>
      <c r="I38" s="4">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row>
    <row r="39" spans="1:27" ht="16" x14ac:dyDescent="0.2">
      <c r="A39" s="9" t="s">
        <v>358</v>
      </c>
      <c r="B39" s="4">
        <v>24</v>
      </c>
      <c r="C39" s="4">
        <v>0</v>
      </c>
      <c r="D39" s="4">
        <v>0</v>
      </c>
      <c r="E39" s="4">
        <v>0</v>
      </c>
      <c r="F39" s="4">
        <v>0</v>
      </c>
      <c r="G39" s="4">
        <v>0</v>
      </c>
      <c r="H39" s="4">
        <v>7</v>
      </c>
      <c r="I39" s="4">
        <v>0</v>
      </c>
      <c r="J39" s="4">
        <v>0</v>
      </c>
      <c r="K39" s="4">
        <v>0</v>
      </c>
      <c r="L39" s="4">
        <v>0</v>
      </c>
      <c r="M39" s="4">
        <v>0</v>
      </c>
      <c r="N39" s="4">
        <v>10</v>
      </c>
      <c r="O39" s="4">
        <v>0</v>
      </c>
      <c r="P39" s="4">
        <v>0</v>
      </c>
      <c r="Q39" s="4">
        <v>1</v>
      </c>
      <c r="R39" s="4">
        <v>0</v>
      </c>
      <c r="S39" s="4">
        <v>1</v>
      </c>
      <c r="T39" s="4">
        <v>2</v>
      </c>
      <c r="U39" s="4">
        <v>0</v>
      </c>
      <c r="V39" s="4">
        <v>0</v>
      </c>
      <c r="W39" s="4">
        <v>8</v>
      </c>
      <c r="X39" s="4">
        <v>0</v>
      </c>
      <c r="Y39" s="4">
        <v>2</v>
      </c>
      <c r="Z39" s="4">
        <v>0</v>
      </c>
      <c r="AA39" s="4">
        <v>0</v>
      </c>
    </row>
    <row r="40" spans="1:27" ht="32" hidden="1" x14ac:dyDescent="0.2">
      <c r="A40" s="8" t="s">
        <v>155</v>
      </c>
      <c r="B40" s="4">
        <v>0</v>
      </c>
      <c r="C40" s="4">
        <v>0</v>
      </c>
      <c r="D40" s="4">
        <v>0</v>
      </c>
      <c r="E40" s="4">
        <v>0</v>
      </c>
      <c r="F40" s="4">
        <v>0</v>
      </c>
      <c r="G40" s="4">
        <v>0</v>
      </c>
      <c r="H40" s="4">
        <v>0</v>
      </c>
      <c r="I40" s="4">
        <v>0</v>
      </c>
      <c r="J40" s="4">
        <v>0</v>
      </c>
      <c r="K40" s="4">
        <v>0</v>
      </c>
      <c r="L40" s="4">
        <v>0</v>
      </c>
      <c r="M40" s="4">
        <v>0</v>
      </c>
      <c r="N40" s="4">
        <v>0</v>
      </c>
      <c r="O40" s="4">
        <v>0</v>
      </c>
      <c r="P40" s="4">
        <v>0</v>
      </c>
      <c r="Q40" s="4">
        <v>0</v>
      </c>
      <c r="R40" s="4">
        <v>0</v>
      </c>
      <c r="S40" s="4">
        <v>0</v>
      </c>
      <c r="T40" s="4">
        <v>13</v>
      </c>
      <c r="U40" s="4">
        <v>0</v>
      </c>
      <c r="V40" s="4">
        <v>0</v>
      </c>
      <c r="W40" s="4">
        <v>0</v>
      </c>
      <c r="X40" s="4">
        <v>0</v>
      </c>
      <c r="Y40" s="4">
        <v>0</v>
      </c>
      <c r="Z40" s="4">
        <v>0</v>
      </c>
      <c r="AA40" s="4">
        <v>0</v>
      </c>
    </row>
    <row r="41" spans="1:27" ht="32" hidden="1" x14ac:dyDescent="0.2">
      <c r="A41" s="8" t="s">
        <v>305</v>
      </c>
      <c r="B41" s="4">
        <v>0</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row>
    <row r="42" spans="1:27" ht="16" hidden="1" x14ac:dyDescent="0.2">
      <c r="A42" s="8" t="s">
        <v>65</v>
      </c>
      <c r="B42" s="4">
        <v>0</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row>
    <row r="43" spans="1:27" ht="16" x14ac:dyDescent="0.2">
      <c r="A43" s="9" t="s">
        <v>359</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row>
    <row r="44" spans="1:27" ht="16" x14ac:dyDescent="0.2">
      <c r="A44" s="9" t="s">
        <v>360</v>
      </c>
      <c r="B44" s="4">
        <v>0</v>
      </c>
      <c r="C44" s="4">
        <v>0</v>
      </c>
      <c r="D44" s="4">
        <v>0</v>
      </c>
      <c r="E44" s="4">
        <v>0</v>
      </c>
      <c r="F44" s="4">
        <v>0</v>
      </c>
      <c r="G44" s="4">
        <v>0</v>
      </c>
      <c r="H44" s="4">
        <v>0</v>
      </c>
      <c r="I44" s="4">
        <v>0</v>
      </c>
      <c r="J44" s="4">
        <v>0</v>
      </c>
      <c r="K44" s="4">
        <v>18</v>
      </c>
      <c r="L44" s="4">
        <v>0</v>
      </c>
      <c r="M44" s="4">
        <v>0</v>
      </c>
      <c r="N44" s="4">
        <v>0</v>
      </c>
      <c r="O44" s="4">
        <v>3</v>
      </c>
      <c r="P44" s="4">
        <v>0</v>
      </c>
      <c r="Q44" s="4">
        <v>0</v>
      </c>
      <c r="R44" s="4">
        <v>4</v>
      </c>
      <c r="S44" s="4">
        <v>0</v>
      </c>
      <c r="T44" s="4">
        <v>0</v>
      </c>
      <c r="U44" s="4">
        <v>0</v>
      </c>
      <c r="V44" s="4">
        <v>0</v>
      </c>
      <c r="W44" s="4">
        <v>0</v>
      </c>
      <c r="X44" s="4">
        <v>0</v>
      </c>
      <c r="Y44" s="4">
        <v>0</v>
      </c>
      <c r="Z44" s="4">
        <v>0</v>
      </c>
      <c r="AA44" s="4">
        <v>0</v>
      </c>
    </row>
    <row r="45" spans="1:27" ht="16" hidden="1" x14ac:dyDescent="0.2">
      <c r="A45" s="7" t="s">
        <v>291</v>
      </c>
      <c r="B45" s="4">
        <v>0</v>
      </c>
      <c r="C45" s="4">
        <v>0</v>
      </c>
      <c r="D45" s="4">
        <v>0</v>
      </c>
      <c r="E45" s="4">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row>
    <row r="46" spans="1:27" ht="16" hidden="1" x14ac:dyDescent="0.2">
      <c r="A46" s="7" t="s">
        <v>190</v>
      </c>
      <c r="B46" s="4">
        <v>4</v>
      </c>
      <c r="C46" s="4">
        <v>0</v>
      </c>
      <c r="D46" s="4">
        <v>23</v>
      </c>
      <c r="E46" s="4">
        <v>1</v>
      </c>
      <c r="F46" s="4">
        <v>1</v>
      </c>
      <c r="G46" s="4">
        <v>3</v>
      </c>
      <c r="H46" s="4">
        <v>0</v>
      </c>
      <c r="I46" s="4">
        <v>0</v>
      </c>
      <c r="J46" s="4">
        <v>47</v>
      </c>
      <c r="K46" s="4">
        <v>43</v>
      </c>
      <c r="L46" s="4">
        <v>10</v>
      </c>
      <c r="M46" s="4">
        <v>0</v>
      </c>
      <c r="N46" s="4">
        <v>23</v>
      </c>
      <c r="O46" s="4">
        <v>0</v>
      </c>
      <c r="P46" s="4">
        <v>0</v>
      </c>
      <c r="Q46" s="4">
        <v>6</v>
      </c>
      <c r="R46" s="4">
        <v>5</v>
      </c>
      <c r="S46" s="4">
        <v>1</v>
      </c>
      <c r="T46" s="4">
        <v>27</v>
      </c>
      <c r="U46" s="4">
        <v>0</v>
      </c>
      <c r="V46" s="4">
        <v>2</v>
      </c>
      <c r="W46" s="4">
        <v>0</v>
      </c>
      <c r="X46" s="4">
        <v>173</v>
      </c>
      <c r="Y46" s="4">
        <v>2</v>
      </c>
      <c r="Z46" s="4">
        <v>7</v>
      </c>
      <c r="AA46" s="4">
        <v>10</v>
      </c>
    </row>
    <row r="47" spans="1:27" ht="16" hidden="1" x14ac:dyDescent="0.2">
      <c r="A47" s="7" t="s">
        <v>141</v>
      </c>
      <c r="B47" s="4">
        <v>0</v>
      </c>
      <c r="C47" s="4">
        <v>0</v>
      </c>
      <c r="D47" s="4">
        <v>29</v>
      </c>
      <c r="E47" s="4">
        <v>0</v>
      </c>
      <c r="F47" s="4">
        <v>8</v>
      </c>
      <c r="G47" s="4">
        <v>8</v>
      </c>
      <c r="H47" s="4">
        <v>59</v>
      </c>
      <c r="I47" s="4">
        <v>30</v>
      </c>
      <c r="J47" s="4">
        <v>7</v>
      </c>
      <c r="K47" s="4">
        <v>289</v>
      </c>
      <c r="L47" s="4">
        <v>0</v>
      </c>
      <c r="M47" s="4">
        <v>0</v>
      </c>
      <c r="N47" s="4">
        <v>14</v>
      </c>
      <c r="O47" s="4">
        <v>0</v>
      </c>
      <c r="P47" s="4">
        <v>0</v>
      </c>
      <c r="Q47" s="4">
        <v>71</v>
      </c>
      <c r="R47" s="4">
        <v>4</v>
      </c>
      <c r="S47" s="4">
        <v>64</v>
      </c>
      <c r="T47" s="4">
        <v>26</v>
      </c>
      <c r="U47" s="4">
        <v>0</v>
      </c>
      <c r="V47" s="4">
        <v>0</v>
      </c>
      <c r="W47" s="4">
        <v>11</v>
      </c>
      <c r="X47" s="4">
        <v>108</v>
      </c>
      <c r="Y47" s="4">
        <v>2</v>
      </c>
      <c r="Z47" s="4">
        <v>2</v>
      </c>
      <c r="AA47" s="4">
        <v>19</v>
      </c>
    </row>
    <row r="48" spans="1:27" ht="16" hidden="1" x14ac:dyDescent="0.2">
      <c r="A48" s="9" t="s">
        <v>387</v>
      </c>
      <c r="B48" s="4">
        <v>0</v>
      </c>
      <c r="C48" s="4">
        <v>0</v>
      </c>
      <c r="D48" s="4">
        <v>0</v>
      </c>
      <c r="E48" s="4">
        <v>5</v>
      </c>
      <c r="F48" s="4">
        <v>0</v>
      </c>
      <c r="G48" s="4">
        <v>8</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row>
    <row r="49" spans="1:27" ht="16" hidden="1" x14ac:dyDescent="0.2">
      <c r="A49" s="8" t="s">
        <v>311</v>
      </c>
      <c r="B49" s="4">
        <v>0</v>
      </c>
      <c r="C49" s="4">
        <v>0</v>
      </c>
      <c r="D49" s="4">
        <v>0</v>
      </c>
      <c r="E49" s="4">
        <v>0</v>
      </c>
      <c r="F49" s="4">
        <v>0</v>
      </c>
      <c r="G49" s="4">
        <v>0</v>
      </c>
      <c r="H49" s="4">
        <v>0</v>
      </c>
      <c r="I49" s="4">
        <v>0</v>
      </c>
      <c r="J49" s="4">
        <v>0</v>
      </c>
      <c r="K49" s="4">
        <v>0</v>
      </c>
      <c r="L49" s="4">
        <v>0</v>
      </c>
      <c r="M49" s="4">
        <v>0</v>
      </c>
      <c r="N49" s="4">
        <v>0</v>
      </c>
      <c r="O49" s="4">
        <v>2</v>
      </c>
      <c r="P49" s="4">
        <v>0</v>
      </c>
      <c r="Q49" s="4">
        <v>0</v>
      </c>
      <c r="R49" s="4">
        <v>0</v>
      </c>
      <c r="S49" s="4">
        <v>0</v>
      </c>
      <c r="T49" s="4">
        <v>0</v>
      </c>
      <c r="U49" s="4">
        <v>0</v>
      </c>
      <c r="V49" s="4">
        <v>0</v>
      </c>
      <c r="W49" s="4">
        <v>0</v>
      </c>
      <c r="X49" s="4">
        <v>0</v>
      </c>
      <c r="Y49" s="4">
        <v>0</v>
      </c>
      <c r="Z49" s="4">
        <v>0</v>
      </c>
      <c r="AA49" s="4">
        <v>0</v>
      </c>
    </row>
    <row r="50" spans="1:27" ht="16" hidden="1" x14ac:dyDescent="0.2">
      <c r="A50" s="9" t="s">
        <v>372</v>
      </c>
      <c r="B50" s="4">
        <v>0</v>
      </c>
      <c r="C50" s="4">
        <v>0</v>
      </c>
      <c r="D50" s="4">
        <v>5</v>
      </c>
      <c r="E50" s="4">
        <v>0</v>
      </c>
      <c r="F50" s="4">
        <v>0</v>
      </c>
      <c r="G50" s="4">
        <v>0</v>
      </c>
      <c r="H50" s="4">
        <v>0</v>
      </c>
      <c r="I50" s="4">
        <v>0</v>
      </c>
      <c r="J50" s="4">
        <v>0</v>
      </c>
      <c r="K50" s="4">
        <v>33</v>
      </c>
      <c r="L50" s="4">
        <v>0</v>
      </c>
      <c r="M50" s="4">
        <v>0</v>
      </c>
      <c r="N50" s="4">
        <v>0</v>
      </c>
      <c r="O50" s="4">
        <v>0</v>
      </c>
      <c r="P50" s="4">
        <v>0</v>
      </c>
      <c r="Q50" s="4">
        <v>0</v>
      </c>
      <c r="R50" s="4">
        <v>0</v>
      </c>
      <c r="S50" s="4">
        <v>0</v>
      </c>
      <c r="T50" s="4">
        <v>0</v>
      </c>
      <c r="U50" s="4">
        <v>0</v>
      </c>
      <c r="V50" s="4">
        <v>0</v>
      </c>
      <c r="W50" s="4">
        <v>0</v>
      </c>
      <c r="X50" s="4">
        <v>0</v>
      </c>
      <c r="Y50" s="4">
        <v>0</v>
      </c>
      <c r="Z50" s="4">
        <v>0</v>
      </c>
      <c r="AA50" s="4">
        <v>0</v>
      </c>
    </row>
    <row r="51" spans="1:27" ht="16" hidden="1" x14ac:dyDescent="0.2">
      <c r="A51" s="9" t="s">
        <v>87</v>
      </c>
      <c r="B51" s="4">
        <v>14</v>
      </c>
      <c r="C51" s="4">
        <v>4</v>
      </c>
      <c r="D51" s="4">
        <v>0</v>
      </c>
      <c r="E51" s="4">
        <v>2</v>
      </c>
      <c r="F51" s="4">
        <v>3</v>
      </c>
      <c r="G51" s="4">
        <v>11</v>
      </c>
      <c r="H51" s="4">
        <v>31</v>
      </c>
      <c r="I51" s="4">
        <v>0</v>
      </c>
      <c r="J51" s="4">
        <v>0</v>
      </c>
      <c r="K51" s="4">
        <v>12</v>
      </c>
      <c r="L51" s="4">
        <v>3</v>
      </c>
      <c r="M51" s="4">
        <v>0</v>
      </c>
      <c r="N51" s="4">
        <v>2</v>
      </c>
      <c r="O51" s="4">
        <v>3</v>
      </c>
      <c r="P51" s="4">
        <v>0</v>
      </c>
      <c r="Q51" s="4">
        <v>8</v>
      </c>
      <c r="R51" s="4">
        <v>0</v>
      </c>
      <c r="S51" s="4">
        <v>0</v>
      </c>
      <c r="T51" s="4">
        <v>0</v>
      </c>
      <c r="U51" s="4">
        <v>0</v>
      </c>
      <c r="V51" s="4">
        <v>0</v>
      </c>
      <c r="W51" s="4">
        <v>12</v>
      </c>
      <c r="X51" s="4">
        <v>0</v>
      </c>
      <c r="Y51" s="4">
        <v>0</v>
      </c>
      <c r="Z51" s="4">
        <v>0</v>
      </c>
      <c r="AA51" s="4">
        <v>4</v>
      </c>
    </row>
    <row r="52" spans="1:27" ht="16" hidden="1" x14ac:dyDescent="0.2">
      <c r="A52" s="8" t="s">
        <v>294</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row>
    <row r="53" spans="1:27" ht="16" hidden="1" x14ac:dyDescent="0.2">
      <c r="A53" s="8" t="s">
        <v>295</v>
      </c>
      <c r="B53" s="4">
        <v>0</v>
      </c>
      <c r="C53" s="4">
        <v>0</v>
      </c>
      <c r="D53" s="4">
        <v>0</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v>
      </c>
      <c r="X53" s="4">
        <v>0</v>
      </c>
      <c r="Y53" s="4">
        <v>0</v>
      </c>
      <c r="Z53" s="4">
        <v>0</v>
      </c>
      <c r="AA53" s="4">
        <v>0</v>
      </c>
    </row>
    <row r="54" spans="1:27" ht="16" hidden="1" x14ac:dyDescent="0.2">
      <c r="A54" s="7" t="s">
        <v>185</v>
      </c>
      <c r="B54" s="4">
        <v>0</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row>
    <row r="55" spans="1:27" ht="16" hidden="1" x14ac:dyDescent="0.2">
      <c r="A55" s="6" t="s">
        <v>57</v>
      </c>
      <c r="B55" s="4">
        <v>33</v>
      </c>
      <c r="C55" s="4">
        <v>13</v>
      </c>
      <c r="D55" s="4">
        <v>39</v>
      </c>
      <c r="E55" s="4">
        <v>11</v>
      </c>
      <c r="F55" s="4">
        <v>15</v>
      </c>
      <c r="G55" s="4">
        <v>33</v>
      </c>
      <c r="H55" s="4">
        <v>177</v>
      </c>
      <c r="I55" s="4">
        <v>35</v>
      </c>
      <c r="J55" s="4">
        <v>19</v>
      </c>
      <c r="K55" s="4">
        <v>397</v>
      </c>
      <c r="L55" s="4">
        <v>4</v>
      </c>
      <c r="M55" s="4">
        <v>14</v>
      </c>
      <c r="N55" s="4">
        <v>34</v>
      </c>
      <c r="O55" s="4">
        <v>7</v>
      </c>
      <c r="P55" s="4">
        <v>5</v>
      </c>
      <c r="Q55" s="4">
        <v>118</v>
      </c>
      <c r="R55" s="4">
        <v>12</v>
      </c>
      <c r="S55" s="4">
        <v>81</v>
      </c>
      <c r="T55" s="4">
        <v>72</v>
      </c>
      <c r="U55" s="4">
        <v>0</v>
      </c>
      <c r="V55" s="4">
        <v>13</v>
      </c>
      <c r="W55" s="4">
        <v>29</v>
      </c>
      <c r="X55" s="4">
        <v>114</v>
      </c>
      <c r="Y55" s="4">
        <v>23</v>
      </c>
      <c r="Z55" s="4">
        <v>2</v>
      </c>
      <c r="AA55" s="4">
        <v>29</v>
      </c>
    </row>
    <row r="56" spans="1:27" ht="16" hidden="1" x14ac:dyDescent="0.2">
      <c r="A56" s="7" t="s">
        <v>341</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row>
    <row r="57" spans="1:27" ht="16" hidden="1" x14ac:dyDescent="0.2">
      <c r="A57" s="8" t="s">
        <v>108</v>
      </c>
      <c r="B57" s="4">
        <v>0</v>
      </c>
      <c r="C57" s="4">
        <v>0</v>
      </c>
      <c r="D57" s="4">
        <v>0</v>
      </c>
      <c r="E57" s="4">
        <v>0</v>
      </c>
      <c r="F57" s="4">
        <v>0</v>
      </c>
      <c r="G57" s="4">
        <v>0</v>
      </c>
      <c r="H57" s="4">
        <v>0</v>
      </c>
      <c r="I57" s="4">
        <v>3</v>
      </c>
      <c r="J57" s="4">
        <v>0</v>
      </c>
      <c r="K57" s="4">
        <v>9</v>
      </c>
      <c r="L57" s="4">
        <v>0</v>
      </c>
      <c r="M57" s="4">
        <v>0</v>
      </c>
      <c r="N57" s="4">
        <v>0</v>
      </c>
      <c r="O57" s="4">
        <v>0</v>
      </c>
      <c r="P57" s="4">
        <v>0</v>
      </c>
      <c r="Q57" s="4">
        <v>10</v>
      </c>
      <c r="R57" s="4">
        <v>0</v>
      </c>
      <c r="S57" s="4">
        <v>0</v>
      </c>
      <c r="T57" s="4">
        <v>0</v>
      </c>
      <c r="U57" s="4">
        <v>0</v>
      </c>
      <c r="V57" s="4">
        <v>0</v>
      </c>
      <c r="W57" s="4">
        <v>2</v>
      </c>
      <c r="X57" s="4">
        <v>0</v>
      </c>
      <c r="Y57" s="4">
        <v>2</v>
      </c>
      <c r="Z57" s="4">
        <v>0</v>
      </c>
      <c r="AA57" s="4">
        <v>0</v>
      </c>
    </row>
    <row r="58" spans="1:27" ht="16" hidden="1" x14ac:dyDescent="0.2">
      <c r="A58" s="8" t="s">
        <v>112</v>
      </c>
      <c r="B58" s="4">
        <v>3</v>
      </c>
      <c r="C58" s="4">
        <v>5</v>
      </c>
      <c r="D58" s="4">
        <v>0</v>
      </c>
      <c r="E58" s="4">
        <v>9</v>
      </c>
      <c r="F58" s="4">
        <v>4</v>
      </c>
      <c r="G58" s="4">
        <v>5</v>
      </c>
      <c r="H58" s="4">
        <v>6</v>
      </c>
      <c r="I58" s="4">
        <v>0</v>
      </c>
      <c r="J58" s="4">
        <v>4</v>
      </c>
      <c r="K58" s="4">
        <v>5</v>
      </c>
      <c r="L58" s="4">
        <v>0</v>
      </c>
      <c r="M58" s="4">
        <v>0</v>
      </c>
      <c r="N58" s="4">
        <v>5</v>
      </c>
      <c r="O58" s="4">
        <v>0</v>
      </c>
      <c r="P58" s="4">
        <v>0</v>
      </c>
      <c r="Q58" s="4">
        <v>9</v>
      </c>
      <c r="R58" s="4">
        <v>8</v>
      </c>
      <c r="S58" s="4">
        <v>0</v>
      </c>
      <c r="T58" s="4">
        <v>13</v>
      </c>
      <c r="U58" s="4">
        <v>0</v>
      </c>
      <c r="V58" s="4">
        <v>0</v>
      </c>
      <c r="W58" s="4">
        <v>2</v>
      </c>
      <c r="X58" s="4">
        <v>0</v>
      </c>
      <c r="Y58" s="4">
        <v>0</v>
      </c>
      <c r="Z58" s="4">
        <v>0</v>
      </c>
      <c r="AA58" s="4">
        <v>0</v>
      </c>
    </row>
    <row r="59" spans="1:27" ht="16" hidden="1" x14ac:dyDescent="0.2">
      <c r="A59" s="8" t="s">
        <v>325</v>
      </c>
      <c r="B59" s="4">
        <v>0</v>
      </c>
      <c r="C59" s="4">
        <v>0</v>
      </c>
      <c r="D59" s="4">
        <v>0</v>
      </c>
      <c r="E59" s="4">
        <v>0</v>
      </c>
      <c r="F59" s="4">
        <v>0</v>
      </c>
      <c r="G59" s="4">
        <v>0</v>
      </c>
      <c r="H59" s="4">
        <v>0</v>
      </c>
      <c r="I59" s="4">
        <v>0</v>
      </c>
      <c r="J59" s="4">
        <v>0</v>
      </c>
      <c r="K59" s="4">
        <v>0</v>
      </c>
      <c r="L59" s="4">
        <v>0</v>
      </c>
      <c r="M59" s="4">
        <v>0</v>
      </c>
      <c r="N59" s="4">
        <v>0</v>
      </c>
      <c r="O59" s="4">
        <v>0</v>
      </c>
      <c r="P59" s="4">
        <v>0</v>
      </c>
      <c r="Q59" s="4">
        <v>3</v>
      </c>
      <c r="R59" s="4">
        <v>0</v>
      </c>
      <c r="S59" s="4">
        <v>0</v>
      </c>
      <c r="T59" s="4">
        <v>22</v>
      </c>
      <c r="U59" s="4">
        <v>0</v>
      </c>
      <c r="V59" s="4">
        <v>0</v>
      </c>
      <c r="W59" s="4">
        <v>0</v>
      </c>
      <c r="X59" s="4">
        <v>0</v>
      </c>
      <c r="Y59" s="4">
        <v>0</v>
      </c>
      <c r="Z59" s="4">
        <v>0</v>
      </c>
      <c r="AA59" s="4">
        <v>0</v>
      </c>
    </row>
    <row r="60" spans="1:27" ht="16" hidden="1" x14ac:dyDescent="0.2">
      <c r="A60" s="8" t="s">
        <v>126</v>
      </c>
      <c r="B60" s="4">
        <v>8</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8</v>
      </c>
      <c r="W60" s="4">
        <v>0</v>
      </c>
      <c r="X60" s="4">
        <v>0</v>
      </c>
      <c r="Y60" s="4">
        <v>5</v>
      </c>
      <c r="Z60" s="4">
        <v>0</v>
      </c>
      <c r="AA60" s="4">
        <v>0</v>
      </c>
    </row>
    <row r="61" spans="1:27" ht="16" x14ac:dyDescent="0.2">
      <c r="A61" s="9" t="s">
        <v>361</v>
      </c>
      <c r="B61" s="4">
        <v>0</v>
      </c>
      <c r="C61" s="4">
        <v>0</v>
      </c>
      <c r="D61" s="4">
        <v>0</v>
      </c>
      <c r="E61" s="4">
        <v>0</v>
      </c>
      <c r="F61" s="4">
        <v>0</v>
      </c>
      <c r="G61" s="4">
        <v>0</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row>
    <row r="62" spans="1:27" ht="16" hidden="1" x14ac:dyDescent="0.2">
      <c r="A62" s="9" t="s">
        <v>373</v>
      </c>
      <c r="B62" s="4">
        <v>0</v>
      </c>
      <c r="C62" s="4">
        <v>8</v>
      </c>
      <c r="D62" s="4">
        <v>0</v>
      </c>
      <c r="E62" s="4">
        <v>0</v>
      </c>
      <c r="F62" s="4">
        <v>0</v>
      </c>
      <c r="G62" s="4">
        <v>0</v>
      </c>
      <c r="H62" s="4">
        <v>0</v>
      </c>
      <c r="I62" s="4">
        <v>0</v>
      </c>
      <c r="J62" s="4">
        <v>0</v>
      </c>
      <c r="K62" s="4">
        <v>0</v>
      </c>
      <c r="L62" s="4">
        <v>0</v>
      </c>
      <c r="M62" s="4">
        <v>0</v>
      </c>
      <c r="N62" s="4">
        <v>0</v>
      </c>
      <c r="O62" s="4">
        <v>0</v>
      </c>
      <c r="P62" s="4">
        <v>0</v>
      </c>
      <c r="Q62" s="4">
        <v>66</v>
      </c>
      <c r="R62" s="4">
        <v>0</v>
      </c>
      <c r="S62" s="4">
        <v>0</v>
      </c>
      <c r="T62" s="4">
        <v>0</v>
      </c>
      <c r="U62" s="4">
        <v>1</v>
      </c>
      <c r="V62" s="4">
        <v>0</v>
      </c>
      <c r="W62" s="4">
        <v>9</v>
      </c>
      <c r="X62" s="4">
        <v>0</v>
      </c>
      <c r="Y62" s="4">
        <v>0</v>
      </c>
      <c r="Z62" s="4">
        <v>0</v>
      </c>
      <c r="AA62" s="4">
        <v>2</v>
      </c>
    </row>
    <row r="63" spans="1:27" ht="16" x14ac:dyDescent="0.2">
      <c r="A63" s="9" t="s">
        <v>388</v>
      </c>
      <c r="B63" s="4">
        <v>0</v>
      </c>
      <c r="C63" s="4">
        <v>0</v>
      </c>
      <c r="D63" s="4">
        <v>0</v>
      </c>
      <c r="E63" s="4">
        <v>0</v>
      </c>
      <c r="F63" s="4">
        <v>0</v>
      </c>
      <c r="G63" s="4">
        <v>0</v>
      </c>
      <c r="H63" s="4">
        <v>0</v>
      </c>
      <c r="I63" s="4">
        <v>4</v>
      </c>
      <c r="J63" s="4">
        <v>0</v>
      </c>
      <c r="K63" s="4">
        <v>0</v>
      </c>
      <c r="L63" s="4">
        <v>0</v>
      </c>
      <c r="M63" s="4">
        <v>0</v>
      </c>
      <c r="N63" s="4">
        <v>8</v>
      </c>
      <c r="O63" s="4">
        <v>0</v>
      </c>
      <c r="P63" s="4">
        <v>0</v>
      </c>
      <c r="Q63" s="4">
        <v>0</v>
      </c>
      <c r="R63" s="4">
        <v>0</v>
      </c>
      <c r="S63" s="4">
        <v>0</v>
      </c>
      <c r="T63" s="4">
        <v>0</v>
      </c>
      <c r="U63" s="4">
        <v>0</v>
      </c>
      <c r="V63" s="4">
        <v>0</v>
      </c>
      <c r="W63" s="4">
        <v>0</v>
      </c>
      <c r="X63" s="4">
        <v>0</v>
      </c>
      <c r="Y63" s="4">
        <v>0</v>
      </c>
      <c r="Z63" s="4">
        <v>0</v>
      </c>
      <c r="AA63" s="4">
        <v>0</v>
      </c>
    </row>
    <row r="64" spans="1:27" ht="16" x14ac:dyDescent="0.2">
      <c r="A64" s="9" t="s">
        <v>362</v>
      </c>
      <c r="B64" s="4">
        <v>0</v>
      </c>
      <c r="C64" s="4">
        <v>0</v>
      </c>
      <c r="D64" s="4">
        <v>0</v>
      </c>
      <c r="E64" s="4">
        <v>0</v>
      </c>
      <c r="F64" s="4">
        <v>0</v>
      </c>
      <c r="G64" s="4">
        <v>0</v>
      </c>
      <c r="H64" s="4">
        <v>11</v>
      </c>
      <c r="I64" s="4">
        <v>0</v>
      </c>
      <c r="J64" s="4">
        <v>0</v>
      </c>
      <c r="K64" s="4">
        <v>0</v>
      </c>
      <c r="L64" s="4">
        <v>0</v>
      </c>
      <c r="M64" s="4">
        <v>0</v>
      </c>
      <c r="N64" s="4">
        <v>0</v>
      </c>
      <c r="O64" s="4">
        <v>0</v>
      </c>
      <c r="P64" s="4">
        <v>0</v>
      </c>
      <c r="Q64" s="4">
        <v>0</v>
      </c>
      <c r="R64" s="4">
        <v>0</v>
      </c>
      <c r="S64" s="4">
        <v>0</v>
      </c>
      <c r="T64" s="4">
        <v>0</v>
      </c>
      <c r="U64" s="4">
        <v>6</v>
      </c>
      <c r="V64" s="4">
        <v>0</v>
      </c>
      <c r="W64" s="4">
        <v>0</v>
      </c>
      <c r="X64" s="4">
        <v>0</v>
      </c>
      <c r="Y64" s="4">
        <v>0</v>
      </c>
      <c r="Z64" s="4">
        <v>0</v>
      </c>
      <c r="AA64" s="4">
        <v>0</v>
      </c>
    </row>
    <row r="65" spans="1:27" ht="16" hidden="1" x14ac:dyDescent="0.2">
      <c r="A65" s="9" t="s">
        <v>374</v>
      </c>
      <c r="B65" s="4">
        <v>0</v>
      </c>
      <c r="C65" s="4">
        <v>0</v>
      </c>
      <c r="D65" s="4">
        <v>0</v>
      </c>
      <c r="E65" s="4">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row>
    <row r="66" spans="1:27" ht="16" hidden="1" x14ac:dyDescent="0.2">
      <c r="A66" s="9" t="s">
        <v>201</v>
      </c>
      <c r="B66" s="4">
        <v>0</v>
      </c>
      <c r="C66" s="4">
        <v>0</v>
      </c>
      <c r="D66" s="4">
        <v>6</v>
      </c>
      <c r="E66" s="4">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row>
    <row r="67" spans="1:27" ht="16" hidden="1" x14ac:dyDescent="0.2">
      <c r="A67" s="8" t="s">
        <v>158</v>
      </c>
      <c r="B67" s="4">
        <v>0</v>
      </c>
      <c r="C67" s="4">
        <v>0</v>
      </c>
      <c r="D67" s="4">
        <v>29</v>
      </c>
      <c r="E67" s="4">
        <v>0</v>
      </c>
      <c r="F67" s="4">
        <v>0</v>
      </c>
      <c r="G67" s="4">
        <v>0</v>
      </c>
      <c r="H67" s="4">
        <v>0</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row>
    <row r="68" spans="1:27" ht="16" hidden="1" x14ac:dyDescent="0.2">
      <c r="A68" s="8" t="s">
        <v>223</v>
      </c>
      <c r="B68" s="4">
        <v>0</v>
      </c>
      <c r="C68" s="4">
        <v>20</v>
      </c>
      <c r="D68" s="4">
        <v>3</v>
      </c>
      <c r="E68" s="4">
        <v>0</v>
      </c>
      <c r="F68" s="4">
        <v>0</v>
      </c>
      <c r="G68" s="4">
        <v>0</v>
      </c>
      <c r="H68" s="4">
        <v>0</v>
      </c>
      <c r="I68" s="4">
        <v>0</v>
      </c>
      <c r="J68" s="4">
        <v>0</v>
      </c>
      <c r="K68" s="4">
        <v>5</v>
      </c>
      <c r="L68" s="4">
        <v>0</v>
      </c>
      <c r="M68" s="4">
        <v>0</v>
      </c>
      <c r="N68" s="4">
        <v>20</v>
      </c>
      <c r="O68" s="4">
        <v>0</v>
      </c>
      <c r="P68" s="4">
        <v>0</v>
      </c>
      <c r="Q68" s="4">
        <v>0</v>
      </c>
      <c r="R68" s="4">
        <v>0</v>
      </c>
      <c r="S68" s="4">
        <v>0</v>
      </c>
      <c r="T68" s="4">
        <v>0</v>
      </c>
      <c r="U68" s="4">
        <v>0</v>
      </c>
      <c r="V68" s="4">
        <v>0</v>
      </c>
      <c r="W68" s="4">
        <v>0</v>
      </c>
      <c r="X68" s="4">
        <v>88</v>
      </c>
      <c r="Y68" s="4">
        <v>0</v>
      </c>
      <c r="Z68" s="4">
        <v>3</v>
      </c>
      <c r="AA68" s="4">
        <v>0</v>
      </c>
    </row>
    <row r="69" spans="1:27" ht="16" hidden="1" x14ac:dyDescent="0.2">
      <c r="A69" s="8" t="s">
        <v>246</v>
      </c>
      <c r="B69" s="4">
        <v>11</v>
      </c>
      <c r="C69" s="4">
        <v>0</v>
      </c>
      <c r="D69" s="4">
        <v>0</v>
      </c>
      <c r="E69" s="4">
        <v>18</v>
      </c>
      <c r="F69" s="4">
        <v>0</v>
      </c>
      <c r="G69" s="4">
        <v>0</v>
      </c>
      <c r="H69" s="4">
        <v>0</v>
      </c>
      <c r="I69" s="4">
        <v>0</v>
      </c>
      <c r="J69" s="4">
        <v>0</v>
      </c>
      <c r="K69" s="4">
        <v>0</v>
      </c>
      <c r="L69" s="4">
        <v>0</v>
      </c>
      <c r="M69" s="4">
        <v>0</v>
      </c>
      <c r="N69" s="4">
        <v>1</v>
      </c>
      <c r="O69" s="4">
        <v>0</v>
      </c>
      <c r="P69" s="4">
        <v>0</v>
      </c>
      <c r="Q69" s="4">
        <v>0</v>
      </c>
      <c r="R69" s="4">
        <v>0</v>
      </c>
      <c r="S69" s="4">
        <v>0</v>
      </c>
      <c r="T69" s="4">
        <v>0</v>
      </c>
      <c r="U69" s="4">
        <v>0</v>
      </c>
      <c r="V69" s="4">
        <v>0</v>
      </c>
      <c r="W69" s="4">
        <v>0</v>
      </c>
      <c r="X69" s="4">
        <v>0</v>
      </c>
      <c r="Y69" s="4">
        <v>0</v>
      </c>
      <c r="Z69" s="4">
        <v>0</v>
      </c>
      <c r="AA69" s="4">
        <v>0</v>
      </c>
    </row>
    <row r="70" spans="1:27" ht="16" hidden="1" x14ac:dyDescent="0.2">
      <c r="A70" s="8" t="s">
        <v>226</v>
      </c>
      <c r="B70" s="4">
        <v>0</v>
      </c>
      <c r="C70" s="4">
        <v>0</v>
      </c>
      <c r="D70" s="4">
        <v>0</v>
      </c>
      <c r="E70" s="4">
        <v>0</v>
      </c>
      <c r="F70" s="4">
        <v>0</v>
      </c>
      <c r="G70" s="4">
        <v>0</v>
      </c>
      <c r="H70" s="4">
        <v>0</v>
      </c>
      <c r="I70" s="4">
        <v>0</v>
      </c>
      <c r="J70" s="4">
        <v>0</v>
      </c>
      <c r="K70" s="4">
        <v>0</v>
      </c>
      <c r="L70" s="4">
        <v>0</v>
      </c>
      <c r="M70" s="4">
        <v>0</v>
      </c>
      <c r="N70" s="4">
        <v>0</v>
      </c>
      <c r="O70" s="4">
        <v>0</v>
      </c>
      <c r="P70" s="4">
        <v>0</v>
      </c>
      <c r="Q70" s="4">
        <v>12</v>
      </c>
      <c r="R70" s="4">
        <v>0</v>
      </c>
      <c r="S70" s="4">
        <v>0</v>
      </c>
      <c r="T70" s="4">
        <v>0</v>
      </c>
      <c r="U70" s="4">
        <v>0</v>
      </c>
      <c r="V70" s="4">
        <v>0</v>
      </c>
      <c r="W70" s="4">
        <v>4</v>
      </c>
      <c r="X70" s="4">
        <v>0</v>
      </c>
      <c r="Y70" s="4">
        <v>0</v>
      </c>
      <c r="Z70" s="4">
        <v>0</v>
      </c>
      <c r="AA70" s="4">
        <v>0</v>
      </c>
    </row>
    <row r="71" spans="1:27" ht="16" hidden="1" x14ac:dyDescent="0.2">
      <c r="A71" s="8" t="s">
        <v>266</v>
      </c>
      <c r="B71" s="4">
        <v>0</v>
      </c>
      <c r="C71" s="4">
        <v>0</v>
      </c>
      <c r="D71" s="4">
        <v>0</v>
      </c>
      <c r="E71" s="4">
        <v>0</v>
      </c>
      <c r="F71" s="4">
        <v>0</v>
      </c>
      <c r="G71" s="4">
        <v>0</v>
      </c>
      <c r="H71" s="4">
        <v>0</v>
      </c>
      <c r="I71" s="4">
        <v>0</v>
      </c>
      <c r="J71" s="4">
        <v>0</v>
      </c>
      <c r="K71" s="4">
        <v>0</v>
      </c>
      <c r="L71" s="4">
        <v>0</v>
      </c>
      <c r="M71" s="4">
        <v>0</v>
      </c>
      <c r="N71" s="4">
        <v>0</v>
      </c>
      <c r="O71" s="4">
        <v>0</v>
      </c>
      <c r="P71" s="4">
        <v>0</v>
      </c>
      <c r="Q71" s="4">
        <v>0</v>
      </c>
      <c r="R71" s="4">
        <v>0</v>
      </c>
      <c r="S71" s="4">
        <v>0</v>
      </c>
      <c r="T71" s="4">
        <v>0</v>
      </c>
      <c r="U71" s="4">
        <v>0</v>
      </c>
      <c r="V71" s="4">
        <v>0</v>
      </c>
      <c r="W71" s="4">
        <v>0</v>
      </c>
      <c r="X71" s="4">
        <v>0</v>
      </c>
      <c r="Y71" s="4">
        <v>0</v>
      </c>
      <c r="Z71" s="4">
        <v>0</v>
      </c>
      <c r="AA71" s="4">
        <v>0</v>
      </c>
    </row>
    <row r="72" spans="1:27" ht="16" hidden="1" x14ac:dyDescent="0.2">
      <c r="A72" s="8" t="s">
        <v>69</v>
      </c>
      <c r="B72" s="4">
        <v>0</v>
      </c>
      <c r="C72" s="4">
        <v>0</v>
      </c>
      <c r="D72" s="4">
        <v>5</v>
      </c>
      <c r="E72" s="4">
        <v>0</v>
      </c>
      <c r="F72" s="4">
        <v>0</v>
      </c>
      <c r="G72" s="4">
        <v>0</v>
      </c>
      <c r="H72" s="4">
        <v>13</v>
      </c>
      <c r="I72" s="4">
        <v>0</v>
      </c>
      <c r="J72" s="4">
        <v>0</v>
      </c>
      <c r="K72" s="4">
        <v>16</v>
      </c>
      <c r="L72" s="4">
        <v>0</v>
      </c>
      <c r="M72" s="4">
        <v>0</v>
      </c>
      <c r="N72" s="4">
        <v>2</v>
      </c>
      <c r="O72" s="4">
        <v>0</v>
      </c>
      <c r="P72" s="4">
        <v>0</v>
      </c>
      <c r="Q72" s="4">
        <v>10</v>
      </c>
      <c r="R72" s="4">
        <v>0</v>
      </c>
      <c r="S72" s="4">
        <v>0</v>
      </c>
      <c r="T72" s="4">
        <v>0</v>
      </c>
      <c r="U72" s="4">
        <v>0</v>
      </c>
      <c r="V72" s="4">
        <v>0</v>
      </c>
      <c r="W72" s="4">
        <v>0</v>
      </c>
      <c r="X72" s="4">
        <v>0</v>
      </c>
      <c r="Y72" s="4">
        <v>0</v>
      </c>
      <c r="Z72" s="4">
        <v>0</v>
      </c>
      <c r="AA72" s="4">
        <v>0</v>
      </c>
    </row>
    <row r="73" spans="1:27" ht="16" hidden="1" x14ac:dyDescent="0.2">
      <c r="A73" s="8" t="s">
        <v>267</v>
      </c>
      <c r="B73" s="4">
        <v>0</v>
      </c>
      <c r="C73" s="4">
        <v>0</v>
      </c>
      <c r="D73" s="4">
        <v>0</v>
      </c>
      <c r="E73" s="4">
        <v>0</v>
      </c>
      <c r="F73" s="4">
        <v>0</v>
      </c>
      <c r="G73" s="4">
        <v>0</v>
      </c>
      <c r="H73" s="4">
        <v>0</v>
      </c>
      <c r="I73" s="4">
        <v>0</v>
      </c>
      <c r="J73" s="4">
        <v>0</v>
      </c>
      <c r="K73" s="4">
        <v>0</v>
      </c>
      <c r="L73" s="4">
        <v>0</v>
      </c>
      <c r="M73" s="4">
        <v>0</v>
      </c>
      <c r="N73" s="4">
        <v>7</v>
      </c>
      <c r="O73" s="4">
        <v>0</v>
      </c>
      <c r="P73" s="4">
        <v>0</v>
      </c>
      <c r="Q73" s="4">
        <v>0</v>
      </c>
      <c r="R73" s="4">
        <v>0</v>
      </c>
      <c r="S73" s="4">
        <v>0</v>
      </c>
      <c r="T73" s="4">
        <v>0</v>
      </c>
      <c r="U73" s="4">
        <v>0</v>
      </c>
      <c r="V73" s="4">
        <v>0</v>
      </c>
      <c r="W73" s="4">
        <v>12</v>
      </c>
      <c r="X73" s="4">
        <v>0</v>
      </c>
      <c r="Y73" s="4">
        <v>0</v>
      </c>
      <c r="Z73" s="4">
        <v>0</v>
      </c>
      <c r="AA73" s="4">
        <v>0</v>
      </c>
    </row>
    <row r="74" spans="1:27" ht="16" hidden="1" x14ac:dyDescent="0.2">
      <c r="A74" s="8" t="s">
        <v>130</v>
      </c>
      <c r="B74" s="4">
        <v>3</v>
      </c>
      <c r="C74" s="4">
        <v>0</v>
      </c>
      <c r="D74" s="4">
        <v>5</v>
      </c>
      <c r="E74" s="4">
        <v>0</v>
      </c>
      <c r="F74" s="4">
        <v>0</v>
      </c>
      <c r="G74" s="4">
        <v>0</v>
      </c>
      <c r="H74" s="4">
        <v>28</v>
      </c>
      <c r="I74" s="4">
        <v>0</v>
      </c>
      <c r="J74" s="4">
        <v>0</v>
      </c>
      <c r="K74" s="4">
        <v>10</v>
      </c>
      <c r="L74" s="4">
        <v>0</v>
      </c>
      <c r="M74" s="4">
        <v>0</v>
      </c>
      <c r="N74" s="4">
        <v>3</v>
      </c>
      <c r="O74" s="4">
        <v>0</v>
      </c>
      <c r="P74" s="4">
        <v>0</v>
      </c>
      <c r="Q74" s="4">
        <v>0</v>
      </c>
      <c r="R74" s="4">
        <v>0</v>
      </c>
      <c r="S74" s="4">
        <v>0</v>
      </c>
      <c r="T74" s="4">
        <v>0</v>
      </c>
      <c r="U74" s="4">
        <v>0</v>
      </c>
      <c r="V74" s="4">
        <v>0</v>
      </c>
      <c r="W74" s="4">
        <v>0</v>
      </c>
      <c r="X74" s="4">
        <v>0</v>
      </c>
      <c r="Y74" s="4">
        <v>0</v>
      </c>
      <c r="Z74" s="4">
        <v>0</v>
      </c>
      <c r="AA74" s="4">
        <v>0</v>
      </c>
    </row>
    <row r="75" spans="1:27" ht="16" x14ac:dyDescent="0.2">
      <c r="A75" s="9" t="s">
        <v>364</v>
      </c>
      <c r="B75" s="4">
        <v>0</v>
      </c>
      <c r="C75" s="4">
        <v>0</v>
      </c>
      <c r="D75" s="4">
        <v>0</v>
      </c>
      <c r="E75" s="4">
        <v>0</v>
      </c>
      <c r="F75" s="4">
        <v>0</v>
      </c>
      <c r="G75" s="4">
        <v>0</v>
      </c>
      <c r="H75" s="4">
        <v>0</v>
      </c>
      <c r="I75" s="4">
        <v>0</v>
      </c>
      <c r="J75" s="4">
        <v>0</v>
      </c>
      <c r="K75" s="4">
        <v>0</v>
      </c>
      <c r="L75" s="4">
        <v>0</v>
      </c>
      <c r="M75" s="4">
        <v>0</v>
      </c>
      <c r="N75" s="4">
        <v>3</v>
      </c>
      <c r="O75" s="4">
        <v>0</v>
      </c>
      <c r="P75" s="4">
        <v>0</v>
      </c>
      <c r="Q75" s="4">
        <v>0</v>
      </c>
      <c r="R75" s="4">
        <v>0</v>
      </c>
      <c r="S75" s="4">
        <v>0</v>
      </c>
      <c r="T75" s="4">
        <v>0</v>
      </c>
      <c r="U75" s="4">
        <v>0</v>
      </c>
      <c r="V75" s="4">
        <v>0</v>
      </c>
      <c r="W75" s="4">
        <v>0</v>
      </c>
      <c r="X75" s="4">
        <v>0</v>
      </c>
      <c r="Y75" s="4">
        <v>0</v>
      </c>
      <c r="Z75" s="4">
        <v>0</v>
      </c>
      <c r="AA75" s="4">
        <v>0</v>
      </c>
    </row>
    <row r="76" spans="1:27" ht="16" hidden="1" x14ac:dyDescent="0.2">
      <c r="A76" s="8" t="s">
        <v>206</v>
      </c>
      <c r="B76" s="4">
        <v>0</v>
      </c>
      <c r="C76" s="4">
        <v>0</v>
      </c>
      <c r="D76" s="4">
        <v>8</v>
      </c>
      <c r="E76" s="4">
        <v>0</v>
      </c>
      <c r="F76" s="4">
        <v>1</v>
      </c>
      <c r="G76" s="4">
        <v>0</v>
      </c>
      <c r="H76" s="4">
        <v>0</v>
      </c>
      <c r="I76" s="4">
        <v>0</v>
      </c>
      <c r="J76" s="4">
        <v>0</v>
      </c>
      <c r="K76" s="4">
        <v>0</v>
      </c>
      <c r="L76" s="4">
        <v>0</v>
      </c>
      <c r="M76" s="4">
        <v>0</v>
      </c>
      <c r="N76" s="4">
        <v>2</v>
      </c>
      <c r="O76" s="4">
        <v>0</v>
      </c>
      <c r="P76" s="4">
        <v>0</v>
      </c>
      <c r="Q76" s="4">
        <v>0</v>
      </c>
      <c r="R76" s="4">
        <v>0</v>
      </c>
      <c r="S76" s="4">
        <v>0</v>
      </c>
      <c r="T76" s="4">
        <v>21</v>
      </c>
      <c r="U76" s="4">
        <v>0</v>
      </c>
      <c r="V76" s="4">
        <v>2</v>
      </c>
      <c r="W76" s="4">
        <v>0</v>
      </c>
      <c r="X76" s="4">
        <v>12</v>
      </c>
      <c r="Y76" s="4">
        <v>2</v>
      </c>
      <c r="Z76" s="4">
        <v>6</v>
      </c>
      <c r="AA76" s="4">
        <v>0</v>
      </c>
    </row>
    <row r="77" spans="1:27" ht="16" hidden="1" x14ac:dyDescent="0.2">
      <c r="A77" s="8" t="s">
        <v>269</v>
      </c>
      <c r="B77" s="4">
        <v>0</v>
      </c>
      <c r="C77" s="4">
        <v>0</v>
      </c>
      <c r="D77" s="4">
        <v>0</v>
      </c>
      <c r="E77" s="4">
        <v>0</v>
      </c>
      <c r="F77" s="4">
        <v>0</v>
      </c>
      <c r="G77" s="4">
        <v>0</v>
      </c>
      <c r="H77" s="4">
        <v>0</v>
      </c>
      <c r="I77" s="4">
        <v>0</v>
      </c>
      <c r="J77" s="4">
        <v>0</v>
      </c>
      <c r="K77" s="4">
        <v>7</v>
      </c>
      <c r="L77" s="4">
        <v>0</v>
      </c>
      <c r="M77" s="4">
        <v>0</v>
      </c>
      <c r="N77" s="4">
        <v>2</v>
      </c>
      <c r="O77" s="4">
        <v>0</v>
      </c>
      <c r="P77" s="4">
        <v>0</v>
      </c>
      <c r="Q77" s="4">
        <v>0</v>
      </c>
      <c r="R77" s="4">
        <v>0</v>
      </c>
      <c r="S77" s="4">
        <v>0</v>
      </c>
      <c r="T77" s="4">
        <v>0</v>
      </c>
      <c r="U77" s="4">
        <v>0</v>
      </c>
      <c r="V77" s="4">
        <v>0</v>
      </c>
      <c r="W77" s="4">
        <v>0</v>
      </c>
      <c r="X77" s="4">
        <v>0</v>
      </c>
      <c r="Y77" s="4">
        <v>0</v>
      </c>
      <c r="Z77" s="4">
        <v>0</v>
      </c>
      <c r="AA77" s="4">
        <v>0</v>
      </c>
    </row>
    <row r="78" spans="1:27" ht="16" hidden="1" x14ac:dyDescent="0.2">
      <c r="A78" s="8" t="s">
        <v>228</v>
      </c>
      <c r="B78" s="4">
        <v>0</v>
      </c>
      <c r="C78" s="4">
        <v>0</v>
      </c>
      <c r="D78" s="4">
        <v>0</v>
      </c>
      <c r="E78" s="4">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row>
    <row r="79" spans="1:27" ht="16" hidden="1" x14ac:dyDescent="0.2">
      <c r="A79" s="8" t="s">
        <v>296</v>
      </c>
      <c r="B79" s="4">
        <v>0</v>
      </c>
      <c r="C79" s="4">
        <v>0</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row>
    <row r="80" spans="1:27" ht="16" hidden="1" x14ac:dyDescent="0.2">
      <c r="A80" s="8" t="s">
        <v>210</v>
      </c>
      <c r="B80" s="4">
        <v>0</v>
      </c>
      <c r="C80" s="4">
        <v>0</v>
      </c>
      <c r="D80" s="4">
        <v>4</v>
      </c>
      <c r="E80" s="4">
        <v>0</v>
      </c>
      <c r="F80" s="4">
        <v>0</v>
      </c>
      <c r="G80" s="4">
        <v>3</v>
      </c>
      <c r="H80" s="4">
        <v>0</v>
      </c>
      <c r="I80" s="4">
        <v>0</v>
      </c>
      <c r="J80" s="4">
        <v>0</v>
      </c>
      <c r="K80" s="4">
        <v>0</v>
      </c>
      <c r="L80" s="4">
        <v>0</v>
      </c>
      <c r="M80" s="4">
        <v>0</v>
      </c>
      <c r="N80" s="4">
        <v>12</v>
      </c>
      <c r="O80" s="4">
        <v>0</v>
      </c>
      <c r="P80" s="4">
        <v>0</v>
      </c>
      <c r="Q80" s="4">
        <v>6</v>
      </c>
      <c r="R80" s="4">
        <v>5</v>
      </c>
      <c r="S80" s="4">
        <v>0</v>
      </c>
      <c r="T80" s="4">
        <v>0</v>
      </c>
      <c r="U80" s="4">
        <v>0</v>
      </c>
      <c r="V80" s="4">
        <v>0</v>
      </c>
      <c r="W80" s="4">
        <v>0</v>
      </c>
      <c r="X80" s="4">
        <v>61</v>
      </c>
      <c r="Y80" s="4">
        <v>0</v>
      </c>
      <c r="Z80" s="4">
        <v>0</v>
      </c>
      <c r="AA80" s="4">
        <v>1</v>
      </c>
    </row>
    <row r="81" spans="1:27" ht="16" hidden="1" x14ac:dyDescent="0.2">
      <c r="A81" s="8" t="s">
        <v>272</v>
      </c>
      <c r="B81" s="4">
        <v>0</v>
      </c>
      <c r="C81" s="4">
        <v>0</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row>
    <row r="82" spans="1:27" ht="16" hidden="1" x14ac:dyDescent="0.2">
      <c r="A82" s="12" t="s">
        <v>51</v>
      </c>
      <c r="B82" s="12" t="s">
        <v>52</v>
      </c>
      <c r="C82" s="12" t="s">
        <v>52</v>
      </c>
      <c r="D82" s="12" t="s">
        <v>52</v>
      </c>
      <c r="E82" s="12" t="s">
        <v>52</v>
      </c>
      <c r="F82" s="12" t="s">
        <v>52</v>
      </c>
      <c r="G82" s="12" t="s">
        <v>52</v>
      </c>
      <c r="H82" s="12" t="s">
        <v>52</v>
      </c>
      <c r="I82" s="12" t="s">
        <v>52</v>
      </c>
      <c r="J82" s="12" t="s">
        <v>52</v>
      </c>
      <c r="K82" s="12" t="s">
        <v>52</v>
      </c>
      <c r="L82" s="12" t="s">
        <v>52</v>
      </c>
      <c r="M82" s="12" t="s">
        <v>52</v>
      </c>
      <c r="N82" s="12" t="s">
        <v>52</v>
      </c>
      <c r="O82" s="12" t="s">
        <v>52</v>
      </c>
      <c r="P82" s="12" t="s">
        <v>52</v>
      </c>
      <c r="Q82" s="12" t="s">
        <v>52</v>
      </c>
      <c r="R82" s="12" t="s">
        <v>52</v>
      </c>
      <c r="S82" s="12" t="s">
        <v>52</v>
      </c>
      <c r="T82" s="12" t="s">
        <v>52</v>
      </c>
      <c r="U82" s="12" t="s">
        <v>52</v>
      </c>
      <c r="V82" s="12" t="s">
        <v>52</v>
      </c>
      <c r="W82" s="12" t="s">
        <v>52</v>
      </c>
      <c r="X82" s="12" t="s">
        <v>52</v>
      </c>
      <c r="Y82" s="12" t="s">
        <v>52</v>
      </c>
      <c r="Z82" s="12" t="s">
        <v>52</v>
      </c>
      <c r="AA82" s="12" t="s">
        <v>52</v>
      </c>
    </row>
    <row r="83" spans="1:27" ht="16" hidden="1" x14ac:dyDescent="0.2">
      <c r="A83" s="8" t="s">
        <v>248</v>
      </c>
      <c r="B83" s="4">
        <v>0</v>
      </c>
      <c r="C83" s="4">
        <v>0</v>
      </c>
      <c r="D83" s="4">
        <v>0</v>
      </c>
      <c r="E83" s="4">
        <v>0</v>
      </c>
      <c r="F83" s="4">
        <v>0</v>
      </c>
      <c r="G83" s="4">
        <v>0</v>
      </c>
      <c r="H83" s="4">
        <v>0</v>
      </c>
      <c r="I83" s="4">
        <v>0</v>
      </c>
      <c r="J83" s="4">
        <v>0</v>
      </c>
      <c r="K83" s="4">
        <v>0</v>
      </c>
      <c r="L83" s="4">
        <v>0</v>
      </c>
      <c r="M83" s="4">
        <v>0</v>
      </c>
      <c r="N83" s="4">
        <v>0</v>
      </c>
      <c r="O83" s="4">
        <v>0</v>
      </c>
      <c r="P83" s="4">
        <v>0</v>
      </c>
      <c r="Q83" s="4">
        <v>32</v>
      </c>
      <c r="R83" s="4">
        <v>0</v>
      </c>
      <c r="S83" s="4">
        <v>0</v>
      </c>
      <c r="T83" s="4">
        <v>0</v>
      </c>
      <c r="U83" s="4">
        <v>0</v>
      </c>
      <c r="V83" s="4">
        <v>0</v>
      </c>
      <c r="W83" s="4">
        <v>0</v>
      </c>
      <c r="X83" s="4">
        <v>0</v>
      </c>
      <c r="Y83" s="4">
        <v>0</v>
      </c>
      <c r="Z83" s="4">
        <v>0</v>
      </c>
      <c r="AA83" s="4">
        <v>0</v>
      </c>
    </row>
    <row r="84" spans="1:27" ht="16" hidden="1" x14ac:dyDescent="0.2">
      <c r="A84" s="7" t="s">
        <v>348</v>
      </c>
      <c r="B84" s="4">
        <v>24</v>
      </c>
      <c r="C84" s="4">
        <v>16</v>
      </c>
      <c r="D84" s="4">
        <v>10</v>
      </c>
      <c r="E84" s="4">
        <v>9</v>
      </c>
      <c r="F84" s="4">
        <v>17</v>
      </c>
      <c r="G84" s="4">
        <v>13</v>
      </c>
      <c r="H84" s="4">
        <v>24</v>
      </c>
      <c r="I84" s="4">
        <v>4</v>
      </c>
      <c r="J84" s="4">
        <v>1</v>
      </c>
      <c r="K84" s="4">
        <v>144</v>
      </c>
      <c r="L84" s="4">
        <v>2</v>
      </c>
      <c r="M84" s="4">
        <v>0</v>
      </c>
      <c r="N84" s="4">
        <v>24</v>
      </c>
      <c r="O84" s="4">
        <v>3</v>
      </c>
      <c r="P84" s="4">
        <v>0</v>
      </c>
      <c r="Q84" s="4">
        <v>124</v>
      </c>
      <c r="R84" s="4">
        <v>4</v>
      </c>
      <c r="S84" s="4">
        <v>73</v>
      </c>
      <c r="T84" s="4">
        <v>14</v>
      </c>
      <c r="U84" s="4">
        <v>9</v>
      </c>
      <c r="V84" s="4">
        <v>28</v>
      </c>
      <c r="W84" s="4">
        <v>26</v>
      </c>
      <c r="X84" s="4">
        <v>8</v>
      </c>
      <c r="Y84" s="4">
        <v>2</v>
      </c>
      <c r="Z84" s="4">
        <v>0</v>
      </c>
      <c r="AA84" s="4">
        <v>11</v>
      </c>
    </row>
    <row r="85" spans="1:27" ht="16" hidden="1" x14ac:dyDescent="0.2">
      <c r="A85" s="8" t="s">
        <v>161</v>
      </c>
      <c r="B85" s="4">
        <v>0</v>
      </c>
      <c r="C85" s="4">
        <v>0</v>
      </c>
      <c r="D85" s="4">
        <v>0</v>
      </c>
      <c r="E85" s="4">
        <v>0</v>
      </c>
      <c r="F85" s="4">
        <v>0</v>
      </c>
      <c r="G85" s="4">
        <v>0</v>
      </c>
      <c r="H85" s="4">
        <v>0</v>
      </c>
      <c r="I85" s="4">
        <v>0</v>
      </c>
      <c r="J85" s="4">
        <v>0</v>
      </c>
      <c r="K85" s="4">
        <v>0</v>
      </c>
      <c r="L85" s="4">
        <v>0</v>
      </c>
      <c r="M85" s="4">
        <v>0</v>
      </c>
      <c r="N85" s="4">
        <v>0</v>
      </c>
      <c r="O85" s="4">
        <v>0</v>
      </c>
      <c r="P85" s="4">
        <v>0</v>
      </c>
      <c r="Q85" s="4">
        <v>0</v>
      </c>
      <c r="R85" s="4">
        <v>0</v>
      </c>
      <c r="S85" s="4">
        <v>0</v>
      </c>
      <c r="T85" s="4">
        <v>0</v>
      </c>
      <c r="U85" s="4">
        <v>0</v>
      </c>
      <c r="V85" s="4">
        <v>0</v>
      </c>
      <c r="W85" s="4">
        <v>0</v>
      </c>
      <c r="X85" s="4">
        <v>0</v>
      </c>
      <c r="Y85" s="4">
        <v>0</v>
      </c>
      <c r="Z85" s="4">
        <v>0</v>
      </c>
      <c r="AA85" s="4">
        <v>0</v>
      </c>
    </row>
    <row r="86" spans="1:27" ht="16" hidden="1" x14ac:dyDescent="0.2">
      <c r="A86" s="8" t="s">
        <v>273</v>
      </c>
      <c r="B86" s="4">
        <v>0</v>
      </c>
      <c r="C86" s="4">
        <v>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12</v>
      </c>
    </row>
    <row r="87" spans="1:27" ht="16" hidden="1" x14ac:dyDescent="0.2">
      <c r="A87" s="8" t="s">
        <v>327</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row>
    <row r="88" spans="1:27" ht="16" hidden="1" x14ac:dyDescent="0.2">
      <c r="A88" s="8" t="s">
        <v>162</v>
      </c>
      <c r="B88" s="4">
        <v>0</v>
      </c>
      <c r="C88" s="4">
        <v>0</v>
      </c>
      <c r="D88" s="4">
        <v>0</v>
      </c>
      <c r="E88" s="4">
        <v>0</v>
      </c>
      <c r="F88" s="4">
        <v>0</v>
      </c>
      <c r="G88" s="4">
        <v>0</v>
      </c>
      <c r="H88" s="4">
        <v>0</v>
      </c>
      <c r="I88" s="4">
        <v>0</v>
      </c>
      <c r="J88" s="4">
        <v>0</v>
      </c>
      <c r="K88" s="4">
        <v>0</v>
      </c>
      <c r="L88" s="4">
        <v>0</v>
      </c>
      <c r="M88" s="4">
        <v>0</v>
      </c>
      <c r="N88" s="4">
        <v>7</v>
      </c>
      <c r="O88" s="4">
        <v>0</v>
      </c>
      <c r="P88" s="4">
        <v>0</v>
      </c>
      <c r="Q88" s="4">
        <v>8</v>
      </c>
      <c r="R88" s="4">
        <v>0</v>
      </c>
      <c r="S88" s="4">
        <v>0</v>
      </c>
      <c r="T88" s="4">
        <v>0</v>
      </c>
      <c r="U88" s="4">
        <v>0</v>
      </c>
      <c r="V88" s="4">
        <v>0</v>
      </c>
      <c r="W88" s="4">
        <v>0</v>
      </c>
      <c r="X88" s="4">
        <v>0</v>
      </c>
      <c r="Y88" s="4">
        <v>0</v>
      </c>
      <c r="Z88" s="4">
        <v>0</v>
      </c>
      <c r="AA88" s="4">
        <v>0</v>
      </c>
    </row>
    <row r="89" spans="1:27" ht="16" hidden="1" x14ac:dyDescent="0.2">
      <c r="A89" s="8" t="s">
        <v>249</v>
      </c>
      <c r="B89" s="4">
        <v>0</v>
      </c>
      <c r="C89" s="4">
        <v>0</v>
      </c>
      <c r="D89" s="4">
        <v>0</v>
      </c>
      <c r="E89" s="4">
        <v>0</v>
      </c>
      <c r="F89" s="4">
        <v>0</v>
      </c>
      <c r="G89" s="4">
        <v>0</v>
      </c>
      <c r="H89" s="4">
        <v>0</v>
      </c>
      <c r="I89" s="4">
        <v>0</v>
      </c>
      <c r="J89" s="4">
        <v>0</v>
      </c>
      <c r="K89" s="4">
        <v>13</v>
      </c>
      <c r="L89" s="4">
        <v>0</v>
      </c>
      <c r="M89" s="4">
        <v>0</v>
      </c>
      <c r="N89" s="4">
        <v>0</v>
      </c>
      <c r="O89" s="4">
        <v>0</v>
      </c>
      <c r="P89" s="4">
        <v>0</v>
      </c>
      <c r="Q89" s="4">
        <v>0</v>
      </c>
      <c r="R89" s="4">
        <v>0</v>
      </c>
      <c r="S89" s="4">
        <v>0</v>
      </c>
      <c r="T89" s="4">
        <v>0</v>
      </c>
      <c r="U89" s="4">
        <v>0</v>
      </c>
      <c r="V89" s="4">
        <v>0</v>
      </c>
      <c r="W89" s="4">
        <v>0</v>
      </c>
      <c r="X89" s="4">
        <v>17</v>
      </c>
      <c r="Y89" s="4">
        <v>0</v>
      </c>
      <c r="Z89" s="4">
        <v>0</v>
      </c>
      <c r="AA89" s="4">
        <v>0</v>
      </c>
    </row>
    <row r="90" spans="1:27" ht="16" hidden="1" x14ac:dyDescent="0.2">
      <c r="A90" s="9" t="s">
        <v>375</v>
      </c>
      <c r="B90" s="4">
        <v>0</v>
      </c>
      <c r="C90" s="4">
        <v>2</v>
      </c>
      <c r="D90" s="4">
        <v>0</v>
      </c>
      <c r="E90" s="4">
        <v>0</v>
      </c>
      <c r="F90" s="4">
        <v>9</v>
      </c>
      <c r="G90" s="4">
        <v>5</v>
      </c>
      <c r="H90" s="4">
        <v>6</v>
      </c>
      <c r="I90" s="4">
        <v>0</v>
      </c>
      <c r="J90" s="4">
        <v>1</v>
      </c>
      <c r="K90" s="4">
        <v>20</v>
      </c>
      <c r="L90" s="4">
        <v>0</v>
      </c>
      <c r="M90" s="4">
        <v>0</v>
      </c>
      <c r="N90" s="4">
        <v>3</v>
      </c>
      <c r="O90" s="4">
        <v>0</v>
      </c>
      <c r="P90" s="4">
        <v>0</v>
      </c>
      <c r="Q90" s="4">
        <v>0</v>
      </c>
      <c r="R90" s="4">
        <v>0</v>
      </c>
      <c r="S90" s="4">
        <v>71</v>
      </c>
      <c r="T90" s="4">
        <v>0</v>
      </c>
      <c r="U90" s="4">
        <v>1</v>
      </c>
      <c r="V90" s="4">
        <v>0</v>
      </c>
      <c r="W90" s="4">
        <v>0</v>
      </c>
      <c r="X90" s="4">
        <v>0</v>
      </c>
      <c r="Y90" s="4">
        <v>0</v>
      </c>
      <c r="Z90" s="4">
        <v>0</v>
      </c>
      <c r="AA90" s="4">
        <v>0</v>
      </c>
    </row>
    <row r="91" spans="1:27" ht="16" hidden="1" x14ac:dyDescent="0.2">
      <c r="A91" s="7" t="s">
        <v>342</v>
      </c>
      <c r="B91" s="4">
        <v>0</v>
      </c>
      <c r="C91" s="4">
        <v>0</v>
      </c>
      <c r="D91" s="4">
        <v>0</v>
      </c>
      <c r="E91" s="4">
        <v>0</v>
      </c>
      <c r="F91" s="4">
        <v>0</v>
      </c>
      <c r="G91" s="4">
        <v>0</v>
      </c>
      <c r="H91" s="4">
        <v>0</v>
      </c>
      <c r="I91" s="4">
        <v>0</v>
      </c>
      <c r="J91" s="4">
        <v>0</v>
      </c>
      <c r="K91" s="4">
        <v>0</v>
      </c>
      <c r="L91" s="4">
        <v>0</v>
      </c>
      <c r="M91" s="4">
        <v>0</v>
      </c>
      <c r="N91" s="4">
        <v>0</v>
      </c>
      <c r="O91" s="4">
        <v>0</v>
      </c>
      <c r="P91" s="4">
        <v>0</v>
      </c>
      <c r="Q91" s="4">
        <v>0</v>
      </c>
      <c r="R91" s="4">
        <v>0</v>
      </c>
      <c r="S91" s="4">
        <v>0</v>
      </c>
      <c r="T91" s="4">
        <v>0</v>
      </c>
      <c r="U91" s="4">
        <v>0</v>
      </c>
      <c r="V91" s="4">
        <v>0</v>
      </c>
      <c r="W91" s="4">
        <v>0</v>
      </c>
      <c r="X91" s="4">
        <v>0</v>
      </c>
      <c r="Y91" s="4">
        <v>0</v>
      </c>
      <c r="Z91" s="4">
        <v>0</v>
      </c>
      <c r="AA91" s="4">
        <v>0</v>
      </c>
    </row>
    <row r="92" spans="1:27" ht="16" hidden="1" x14ac:dyDescent="0.2">
      <c r="A92" s="7" t="s">
        <v>302</v>
      </c>
      <c r="B92" s="4">
        <v>0</v>
      </c>
      <c r="C92" s="4">
        <v>0</v>
      </c>
      <c r="D92" s="4">
        <v>0</v>
      </c>
      <c r="E92" s="4">
        <v>0</v>
      </c>
      <c r="F92" s="4">
        <v>0</v>
      </c>
      <c r="G92" s="4">
        <v>0</v>
      </c>
      <c r="H92" s="4">
        <v>0</v>
      </c>
      <c r="I92" s="4">
        <v>0</v>
      </c>
      <c r="J92" s="4">
        <v>0</v>
      </c>
      <c r="K92" s="4">
        <v>6</v>
      </c>
      <c r="L92" s="4">
        <v>0</v>
      </c>
      <c r="M92" s="4">
        <v>0</v>
      </c>
      <c r="N92" s="4">
        <v>0</v>
      </c>
      <c r="O92" s="4">
        <v>0</v>
      </c>
      <c r="P92" s="4">
        <v>0</v>
      </c>
      <c r="Q92" s="4">
        <v>0</v>
      </c>
      <c r="R92" s="4">
        <v>0</v>
      </c>
      <c r="S92" s="4">
        <v>0</v>
      </c>
      <c r="T92" s="4">
        <v>0</v>
      </c>
      <c r="U92" s="4">
        <v>0</v>
      </c>
      <c r="V92" s="4">
        <v>0</v>
      </c>
      <c r="W92" s="4">
        <v>6</v>
      </c>
      <c r="X92" s="4">
        <v>0</v>
      </c>
      <c r="Y92" s="4">
        <v>0</v>
      </c>
      <c r="Z92" s="4">
        <v>0</v>
      </c>
      <c r="AA92" s="4">
        <v>0</v>
      </c>
    </row>
    <row r="93" spans="1:27" ht="16" hidden="1" x14ac:dyDescent="0.2">
      <c r="A93" s="8" t="s">
        <v>165</v>
      </c>
      <c r="B93" s="4">
        <v>0</v>
      </c>
      <c r="C93" s="4">
        <v>0</v>
      </c>
      <c r="D93" s="4">
        <v>0</v>
      </c>
      <c r="E93" s="4">
        <v>0</v>
      </c>
      <c r="F93" s="4">
        <v>0</v>
      </c>
      <c r="G93" s="4">
        <v>0</v>
      </c>
      <c r="H93" s="4">
        <v>0</v>
      </c>
      <c r="I93" s="4">
        <v>27</v>
      </c>
      <c r="J93" s="4">
        <v>0</v>
      </c>
      <c r="K93" s="4">
        <v>241</v>
      </c>
      <c r="L93" s="4">
        <v>0</v>
      </c>
      <c r="M93" s="4">
        <v>0</v>
      </c>
      <c r="N93" s="4">
        <v>0</v>
      </c>
      <c r="O93" s="4">
        <v>0</v>
      </c>
      <c r="P93" s="4">
        <v>0</v>
      </c>
      <c r="Q93" s="4">
        <v>51</v>
      </c>
      <c r="R93" s="4">
        <v>0</v>
      </c>
      <c r="S93" s="4">
        <v>47</v>
      </c>
      <c r="T93" s="4">
        <v>0</v>
      </c>
      <c r="U93" s="4">
        <v>0</v>
      </c>
      <c r="V93" s="4">
        <v>0</v>
      </c>
      <c r="W93" s="4">
        <v>0</v>
      </c>
      <c r="X93" s="4">
        <v>0</v>
      </c>
      <c r="Y93" s="4">
        <v>0</v>
      </c>
      <c r="Z93" s="4">
        <v>0</v>
      </c>
      <c r="AA93" s="4">
        <v>0</v>
      </c>
    </row>
    <row r="94" spans="1:27" ht="16" hidden="1" x14ac:dyDescent="0.2">
      <c r="A94" s="8" t="s">
        <v>312</v>
      </c>
      <c r="B94" s="4">
        <v>0</v>
      </c>
      <c r="C94" s="4">
        <v>0</v>
      </c>
      <c r="D94" s="4">
        <v>0</v>
      </c>
      <c r="E94" s="4">
        <v>0</v>
      </c>
      <c r="F94" s="4">
        <v>0</v>
      </c>
      <c r="G94" s="4">
        <v>0</v>
      </c>
      <c r="H94" s="4">
        <v>0</v>
      </c>
      <c r="I94" s="4">
        <v>0</v>
      </c>
      <c r="J94" s="4">
        <v>0</v>
      </c>
      <c r="K94" s="4">
        <v>0</v>
      </c>
      <c r="L94" s="4">
        <v>0</v>
      </c>
      <c r="M94" s="4">
        <v>0</v>
      </c>
      <c r="N94" s="4">
        <v>0</v>
      </c>
      <c r="O94" s="4">
        <v>0</v>
      </c>
      <c r="P94" s="4">
        <v>0</v>
      </c>
      <c r="Q94" s="4">
        <v>0</v>
      </c>
      <c r="R94" s="4">
        <v>0</v>
      </c>
      <c r="S94" s="4">
        <v>0</v>
      </c>
      <c r="T94" s="4">
        <v>0</v>
      </c>
      <c r="U94" s="4">
        <v>0</v>
      </c>
      <c r="V94" s="4">
        <v>6</v>
      </c>
      <c r="W94" s="4">
        <v>0</v>
      </c>
      <c r="X94" s="4">
        <v>0</v>
      </c>
      <c r="Y94" s="4">
        <v>0</v>
      </c>
      <c r="Z94" s="4">
        <v>0</v>
      </c>
      <c r="AA94" s="4">
        <v>0</v>
      </c>
    </row>
    <row r="95" spans="1:27" ht="16" hidden="1" x14ac:dyDescent="0.2">
      <c r="A95" s="8" t="s">
        <v>230</v>
      </c>
      <c r="B95" s="4">
        <v>0</v>
      </c>
      <c r="C95" s="4">
        <v>0</v>
      </c>
      <c r="D95" s="4">
        <v>0</v>
      </c>
      <c r="E95" s="4">
        <v>0</v>
      </c>
      <c r="F95" s="4">
        <v>0</v>
      </c>
      <c r="G95" s="4">
        <v>0</v>
      </c>
      <c r="H95" s="4">
        <v>0</v>
      </c>
      <c r="I95" s="4">
        <v>0</v>
      </c>
      <c r="J95" s="4">
        <v>0</v>
      </c>
      <c r="K95" s="4">
        <v>0</v>
      </c>
      <c r="L95" s="4">
        <v>0</v>
      </c>
      <c r="M95" s="4">
        <v>0</v>
      </c>
      <c r="N95" s="4">
        <v>0</v>
      </c>
      <c r="O95" s="4">
        <v>0</v>
      </c>
      <c r="P95" s="4">
        <v>0</v>
      </c>
      <c r="Q95" s="4">
        <v>0</v>
      </c>
      <c r="R95" s="4">
        <v>0</v>
      </c>
      <c r="S95" s="4">
        <v>0</v>
      </c>
      <c r="T95" s="4">
        <v>0</v>
      </c>
      <c r="U95" s="4">
        <v>0</v>
      </c>
      <c r="V95" s="4">
        <v>0</v>
      </c>
      <c r="W95" s="4">
        <v>0</v>
      </c>
      <c r="X95" s="4">
        <v>0</v>
      </c>
      <c r="Y95" s="4">
        <v>0</v>
      </c>
      <c r="Z95" s="4">
        <v>0</v>
      </c>
      <c r="AA95" s="4">
        <v>0</v>
      </c>
    </row>
    <row r="96" spans="1:27" ht="16" hidden="1" x14ac:dyDescent="0.2">
      <c r="A96" s="8" t="s">
        <v>116</v>
      </c>
      <c r="B96" s="4">
        <v>0</v>
      </c>
      <c r="C96" s="4">
        <v>0</v>
      </c>
      <c r="D96" s="4">
        <v>0</v>
      </c>
      <c r="E96" s="4">
        <v>0</v>
      </c>
      <c r="F96" s="4">
        <v>0</v>
      </c>
      <c r="G96" s="4">
        <v>0</v>
      </c>
      <c r="H96" s="4">
        <v>0</v>
      </c>
      <c r="I96" s="4">
        <v>0</v>
      </c>
      <c r="J96" s="4">
        <v>0</v>
      </c>
      <c r="K96" s="4">
        <v>0</v>
      </c>
      <c r="L96" s="4">
        <v>0</v>
      </c>
      <c r="M96" s="4">
        <v>14</v>
      </c>
      <c r="N96" s="4">
        <v>0</v>
      </c>
      <c r="O96" s="4">
        <v>0</v>
      </c>
      <c r="P96" s="4">
        <v>0</v>
      </c>
      <c r="Q96" s="4">
        <v>0</v>
      </c>
      <c r="R96" s="4">
        <v>0</v>
      </c>
      <c r="S96" s="4">
        <v>0</v>
      </c>
      <c r="T96" s="4">
        <v>0</v>
      </c>
      <c r="U96" s="4">
        <v>0</v>
      </c>
      <c r="V96" s="4">
        <v>0</v>
      </c>
      <c r="W96" s="4">
        <v>0</v>
      </c>
      <c r="X96" s="4">
        <v>0</v>
      </c>
      <c r="Y96" s="4">
        <v>0</v>
      </c>
      <c r="Z96" s="4">
        <v>0</v>
      </c>
      <c r="AA96" s="4">
        <v>0</v>
      </c>
    </row>
    <row r="97" spans="1:27" ht="16" hidden="1" x14ac:dyDescent="0.2">
      <c r="A97" s="9" t="s">
        <v>376</v>
      </c>
      <c r="B97" s="4">
        <v>0</v>
      </c>
      <c r="C97" s="4">
        <v>0</v>
      </c>
      <c r="D97" s="4">
        <v>0</v>
      </c>
      <c r="E97" s="4">
        <v>0</v>
      </c>
      <c r="F97" s="4">
        <v>0</v>
      </c>
      <c r="G97" s="4">
        <v>0</v>
      </c>
      <c r="H97" s="4">
        <v>0</v>
      </c>
      <c r="I97" s="4">
        <v>0</v>
      </c>
      <c r="J97" s="4">
        <v>0</v>
      </c>
      <c r="K97" s="4">
        <v>0</v>
      </c>
      <c r="L97" s="4">
        <v>0</v>
      </c>
      <c r="M97" s="4">
        <v>0</v>
      </c>
      <c r="N97" s="4">
        <v>0</v>
      </c>
      <c r="O97" s="4">
        <v>0</v>
      </c>
      <c r="P97" s="4">
        <v>0</v>
      </c>
      <c r="Q97" s="4">
        <v>0</v>
      </c>
      <c r="R97" s="4">
        <v>0</v>
      </c>
      <c r="S97" s="4">
        <v>0</v>
      </c>
      <c r="T97" s="4">
        <v>0</v>
      </c>
      <c r="U97" s="4">
        <v>0</v>
      </c>
      <c r="V97" s="4">
        <v>0</v>
      </c>
      <c r="W97" s="4">
        <v>0</v>
      </c>
      <c r="X97" s="4">
        <v>0</v>
      </c>
      <c r="Y97" s="4">
        <v>0</v>
      </c>
      <c r="Z97" s="4">
        <v>0</v>
      </c>
      <c r="AA97" s="4">
        <v>0</v>
      </c>
    </row>
    <row r="98" spans="1:27" ht="16" hidden="1" x14ac:dyDescent="0.2">
      <c r="A98" s="8" t="s">
        <v>328</v>
      </c>
      <c r="B98" s="4">
        <v>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row>
    <row r="99" spans="1:27" ht="16" hidden="1" x14ac:dyDescent="0.2">
      <c r="A99" s="8" t="s">
        <v>168</v>
      </c>
      <c r="B99" s="4">
        <v>0</v>
      </c>
      <c r="C99" s="4">
        <v>0</v>
      </c>
      <c r="D99" s="4">
        <v>0</v>
      </c>
      <c r="E99" s="4">
        <v>0</v>
      </c>
      <c r="F99" s="4">
        <v>0</v>
      </c>
      <c r="G99" s="4">
        <v>0</v>
      </c>
      <c r="H99" s="4">
        <v>0</v>
      </c>
      <c r="I99" s="4">
        <v>0</v>
      </c>
      <c r="J99" s="4">
        <v>0</v>
      </c>
      <c r="K99" s="4">
        <v>0</v>
      </c>
      <c r="L99" s="4">
        <v>0</v>
      </c>
      <c r="M99" s="4">
        <v>0</v>
      </c>
      <c r="N99" s="4">
        <v>0</v>
      </c>
      <c r="O99" s="4">
        <v>0</v>
      </c>
      <c r="P99" s="4">
        <v>0</v>
      </c>
      <c r="Q99" s="4">
        <v>0</v>
      </c>
      <c r="R99" s="4">
        <v>0</v>
      </c>
      <c r="S99" s="4">
        <v>0</v>
      </c>
      <c r="T99" s="4">
        <v>0</v>
      </c>
      <c r="U99" s="4">
        <v>0</v>
      </c>
      <c r="V99" s="4">
        <v>0</v>
      </c>
      <c r="W99" s="4">
        <v>0</v>
      </c>
      <c r="X99" s="4">
        <v>0</v>
      </c>
      <c r="Y99" s="4">
        <v>0</v>
      </c>
      <c r="Z99" s="4">
        <v>0</v>
      </c>
      <c r="AA99" s="4">
        <v>0</v>
      </c>
    </row>
    <row r="100" spans="1:27" ht="16" hidden="1" x14ac:dyDescent="0.2">
      <c r="A100" s="7" t="s">
        <v>308</v>
      </c>
      <c r="B100" s="4">
        <v>0</v>
      </c>
      <c r="C100" s="4">
        <v>0</v>
      </c>
      <c r="D100" s="4">
        <v>0</v>
      </c>
      <c r="E100" s="4">
        <v>0</v>
      </c>
      <c r="F100" s="4">
        <v>0</v>
      </c>
      <c r="G100" s="4">
        <v>0</v>
      </c>
      <c r="H100" s="4">
        <v>0</v>
      </c>
      <c r="I100" s="4">
        <v>0</v>
      </c>
      <c r="J100" s="4">
        <v>0</v>
      </c>
      <c r="K100" s="4">
        <v>0</v>
      </c>
      <c r="L100" s="4">
        <v>0</v>
      </c>
      <c r="M100" s="4">
        <v>0</v>
      </c>
      <c r="N100" s="4">
        <v>0</v>
      </c>
      <c r="O100" s="4">
        <v>2</v>
      </c>
      <c r="P100" s="4">
        <v>0</v>
      </c>
      <c r="Q100" s="4">
        <v>0</v>
      </c>
      <c r="R100" s="4">
        <v>0</v>
      </c>
      <c r="S100" s="4">
        <v>0</v>
      </c>
      <c r="T100" s="4">
        <v>0</v>
      </c>
      <c r="U100" s="4">
        <v>0</v>
      </c>
      <c r="V100" s="4">
        <v>6</v>
      </c>
      <c r="W100" s="4">
        <v>0</v>
      </c>
      <c r="X100" s="4">
        <v>0</v>
      </c>
      <c r="Y100" s="4">
        <v>0</v>
      </c>
      <c r="Z100" s="4">
        <v>0</v>
      </c>
      <c r="AA100" s="4">
        <v>0</v>
      </c>
    </row>
    <row r="101" spans="1:27" ht="16" hidden="1" x14ac:dyDescent="0.2">
      <c r="A101" s="7" t="s">
        <v>394</v>
      </c>
      <c r="B101" s="4">
        <v>17</v>
      </c>
      <c r="C101" s="4">
        <v>11</v>
      </c>
      <c r="D101" s="4">
        <v>5</v>
      </c>
      <c r="E101" s="4">
        <v>0</v>
      </c>
      <c r="F101" s="4">
        <v>4</v>
      </c>
      <c r="G101" s="4">
        <v>3</v>
      </c>
      <c r="H101" s="4">
        <v>47</v>
      </c>
      <c r="I101" s="4">
        <v>7</v>
      </c>
      <c r="J101" s="4">
        <v>3</v>
      </c>
      <c r="K101" s="4">
        <v>16</v>
      </c>
      <c r="L101" s="4">
        <v>1</v>
      </c>
      <c r="M101" s="4">
        <v>2</v>
      </c>
      <c r="N101" s="4">
        <v>0</v>
      </c>
      <c r="O101" s="4">
        <v>7</v>
      </c>
      <c r="P101" s="4">
        <v>0</v>
      </c>
      <c r="Q101" s="4">
        <v>40</v>
      </c>
      <c r="R101" s="4">
        <v>3</v>
      </c>
      <c r="S101" s="4">
        <v>8</v>
      </c>
      <c r="T101" s="4">
        <v>80</v>
      </c>
      <c r="U101" s="4">
        <v>0</v>
      </c>
      <c r="V101" s="4">
        <v>3</v>
      </c>
      <c r="W101" s="4">
        <v>8</v>
      </c>
      <c r="X101" s="4">
        <v>22</v>
      </c>
      <c r="Y101" s="4">
        <v>4</v>
      </c>
      <c r="Z101" s="4">
        <v>0</v>
      </c>
      <c r="AA101" s="4">
        <v>5</v>
      </c>
    </row>
    <row r="102" spans="1:27" ht="16" hidden="1" x14ac:dyDescent="0.2">
      <c r="A102" s="7" t="s">
        <v>61</v>
      </c>
      <c r="B102" s="4">
        <v>19</v>
      </c>
      <c r="C102" s="4">
        <v>4</v>
      </c>
      <c r="D102" s="4">
        <v>5</v>
      </c>
      <c r="E102" s="4">
        <v>2</v>
      </c>
      <c r="F102" s="4">
        <v>3</v>
      </c>
      <c r="G102" s="4">
        <v>20</v>
      </c>
      <c r="H102" s="4">
        <v>84</v>
      </c>
      <c r="I102" s="4">
        <v>2</v>
      </c>
      <c r="J102" s="4">
        <v>8</v>
      </c>
      <c r="K102" s="4">
        <v>34</v>
      </c>
      <c r="L102" s="4">
        <v>3</v>
      </c>
      <c r="M102" s="4">
        <v>0</v>
      </c>
      <c r="N102" s="4">
        <v>12</v>
      </c>
      <c r="O102" s="4">
        <v>3</v>
      </c>
      <c r="P102" s="4">
        <v>0</v>
      </c>
      <c r="Q102" s="4">
        <v>28</v>
      </c>
      <c r="R102" s="4">
        <v>0</v>
      </c>
      <c r="S102" s="4">
        <v>17</v>
      </c>
      <c r="T102" s="4">
        <v>12</v>
      </c>
      <c r="U102" s="4">
        <v>0</v>
      </c>
      <c r="V102" s="4">
        <v>5</v>
      </c>
      <c r="W102" s="4">
        <v>14</v>
      </c>
      <c r="X102" s="4">
        <v>0</v>
      </c>
      <c r="Y102" s="4">
        <v>2</v>
      </c>
      <c r="Z102" s="4">
        <v>0</v>
      </c>
      <c r="AA102" s="4">
        <v>10</v>
      </c>
    </row>
    <row r="103" spans="1:27" ht="16" hidden="1" x14ac:dyDescent="0.2">
      <c r="A103" s="8" t="s">
        <v>73</v>
      </c>
      <c r="B103" s="4">
        <v>0</v>
      </c>
      <c r="C103" s="4">
        <v>0</v>
      </c>
      <c r="D103" s="4">
        <v>0</v>
      </c>
      <c r="E103" s="4">
        <v>0</v>
      </c>
      <c r="F103" s="4">
        <v>0</v>
      </c>
      <c r="G103" s="4">
        <v>9</v>
      </c>
      <c r="H103" s="4">
        <v>0</v>
      </c>
      <c r="I103" s="4">
        <v>0</v>
      </c>
      <c r="J103" s="4">
        <v>0</v>
      </c>
      <c r="K103" s="4">
        <v>0</v>
      </c>
      <c r="L103" s="4">
        <v>0</v>
      </c>
      <c r="M103" s="4">
        <v>0</v>
      </c>
      <c r="N103" s="4">
        <v>0</v>
      </c>
      <c r="O103" s="4">
        <v>0</v>
      </c>
      <c r="P103" s="4">
        <v>0</v>
      </c>
      <c r="Q103" s="4">
        <v>0</v>
      </c>
      <c r="R103" s="4">
        <v>0</v>
      </c>
      <c r="S103" s="4">
        <v>0</v>
      </c>
      <c r="T103" s="4">
        <v>0</v>
      </c>
      <c r="U103" s="4">
        <v>0</v>
      </c>
      <c r="V103" s="4">
        <v>0</v>
      </c>
      <c r="W103" s="4">
        <v>2</v>
      </c>
      <c r="X103" s="4">
        <v>0</v>
      </c>
      <c r="Y103" s="4">
        <v>0</v>
      </c>
      <c r="Z103" s="4">
        <v>0</v>
      </c>
      <c r="AA103" s="4">
        <v>0</v>
      </c>
    </row>
    <row r="104" spans="1:27" ht="16" hidden="1" x14ac:dyDescent="0.2">
      <c r="A104" s="7" t="s">
        <v>343</v>
      </c>
      <c r="B104" s="4">
        <v>0</v>
      </c>
      <c r="C104" s="4">
        <v>0</v>
      </c>
      <c r="D104" s="4">
        <v>0</v>
      </c>
      <c r="E104" s="4">
        <v>0</v>
      </c>
      <c r="F104" s="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0</v>
      </c>
      <c r="AA104" s="4">
        <v>0</v>
      </c>
    </row>
    <row r="105" spans="1:27" ht="16" hidden="1" x14ac:dyDescent="0.2">
      <c r="A105" s="6" t="s">
        <v>335</v>
      </c>
      <c r="B105" s="4">
        <v>8</v>
      </c>
      <c r="C105" s="4">
        <v>0</v>
      </c>
      <c r="D105" s="4">
        <v>0</v>
      </c>
      <c r="E105" s="4">
        <v>0</v>
      </c>
      <c r="F105" s="4">
        <v>2</v>
      </c>
      <c r="G105" s="4">
        <v>0</v>
      </c>
      <c r="H105" s="4">
        <v>0</v>
      </c>
      <c r="I105" s="4">
        <v>0</v>
      </c>
      <c r="J105" s="4">
        <v>0</v>
      </c>
      <c r="K105" s="4">
        <v>8</v>
      </c>
      <c r="L105" s="4">
        <v>0</v>
      </c>
      <c r="M105" s="4">
        <v>0</v>
      </c>
      <c r="N105" s="4">
        <v>0</v>
      </c>
      <c r="O105" s="4">
        <v>0</v>
      </c>
      <c r="P105" s="4">
        <v>0</v>
      </c>
      <c r="Q105" s="4">
        <v>0</v>
      </c>
      <c r="R105" s="4">
        <v>0</v>
      </c>
      <c r="S105" s="4">
        <v>0</v>
      </c>
      <c r="T105" s="4">
        <v>12</v>
      </c>
      <c r="U105" s="4">
        <v>0</v>
      </c>
      <c r="V105" s="4">
        <v>7</v>
      </c>
      <c r="W105" s="4">
        <v>8</v>
      </c>
      <c r="X105" s="4">
        <v>0</v>
      </c>
      <c r="Y105" s="4">
        <v>0</v>
      </c>
      <c r="Z105" s="4">
        <v>0</v>
      </c>
      <c r="AA105" s="4">
        <v>0</v>
      </c>
    </row>
    <row r="106" spans="1:27" ht="32" hidden="1" x14ac:dyDescent="0.2">
      <c r="A106" s="8" t="s">
        <v>340</v>
      </c>
      <c r="B106" s="4">
        <v>0</v>
      </c>
      <c r="C106" s="4">
        <v>0</v>
      </c>
      <c r="D106" s="4">
        <v>0</v>
      </c>
      <c r="E106" s="4">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7</v>
      </c>
      <c r="W106" s="4">
        <v>4</v>
      </c>
      <c r="X106" s="4">
        <v>0</v>
      </c>
      <c r="Y106" s="4">
        <v>0</v>
      </c>
      <c r="Z106" s="4">
        <v>0</v>
      </c>
      <c r="AA106" s="4">
        <v>0</v>
      </c>
    </row>
    <row r="107" spans="1:27" ht="16" x14ac:dyDescent="0.2">
      <c r="A107" s="9" t="s">
        <v>368</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0</v>
      </c>
      <c r="U107" s="4">
        <v>0</v>
      </c>
      <c r="V107" s="4">
        <v>0</v>
      </c>
      <c r="W107" s="4">
        <v>0</v>
      </c>
      <c r="X107" s="4">
        <v>0</v>
      </c>
      <c r="Y107" s="4">
        <v>0</v>
      </c>
      <c r="Z107" s="4">
        <v>0</v>
      </c>
      <c r="AA107" s="4">
        <v>0</v>
      </c>
    </row>
    <row r="108" spans="1:27" ht="16" hidden="1" x14ac:dyDescent="0.2">
      <c r="A108" s="9" t="s">
        <v>378</v>
      </c>
      <c r="B108" s="4">
        <v>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row>
    <row r="109" spans="1:27" ht="16" hidden="1" x14ac:dyDescent="0.2">
      <c r="A109" s="8" t="s">
        <v>301</v>
      </c>
      <c r="B109" s="4">
        <v>0</v>
      </c>
      <c r="C109" s="4">
        <v>0</v>
      </c>
      <c r="D109" s="4">
        <v>0</v>
      </c>
      <c r="E109" s="4">
        <v>0</v>
      </c>
      <c r="F109" s="4">
        <v>0</v>
      </c>
      <c r="G109" s="4">
        <v>0</v>
      </c>
      <c r="H109" s="4">
        <v>0</v>
      </c>
      <c r="I109" s="4">
        <v>0</v>
      </c>
      <c r="J109" s="4">
        <v>0</v>
      </c>
      <c r="K109" s="4">
        <v>0</v>
      </c>
      <c r="L109" s="4">
        <v>0</v>
      </c>
      <c r="M109" s="4">
        <v>0</v>
      </c>
      <c r="N109" s="4">
        <v>0</v>
      </c>
      <c r="O109" s="4">
        <v>0</v>
      </c>
      <c r="P109" s="4">
        <v>0</v>
      </c>
      <c r="Q109" s="4">
        <v>0</v>
      </c>
      <c r="R109" s="4">
        <v>0</v>
      </c>
      <c r="S109" s="4">
        <v>0</v>
      </c>
      <c r="T109" s="4">
        <v>0</v>
      </c>
      <c r="U109" s="4">
        <v>0</v>
      </c>
      <c r="V109" s="4">
        <v>0</v>
      </c>
      <c r="W109" s="4">
        <v>0</v>
      </c>
      <c r="X109" s="4">
        <v>0</v>
      </c>
      <c r="Y109" s="4">
        <v>0</v>
      </c>
      <c r="Z109" s="4">
        <v>0</v>
      </c>
      <c r="AA109" s="4">
        <v>0</v>
      </c>
    </row>
    <row r="110" spans="1:27" ht="16" hidden="1" x14ac:dyDescent="0.2">
      <c r="A110" s="8" t="s">
        <v>214</v>
      </c>
      <c r="B110" s="4">
        <v>0</v>
      </c>
      <c r="C110" s="4">
        <v>0</v>
      </c>
      <c r="D110" s="4">
        <v>0</v>
      </c>
      <c r="E110" s="4">
        <v>0</v>
      </c>
      <c r="F110" s="4">
        <v>0</v>
      </c>
      <c r="G110" s="4">
        <v>0</v>
      </c>
      <c r="H110" s="4">
        <v>0</v>
      </c>
      <c r="I110" s="4">
        <v>0</v>
      </c>
      <c r="J110" s="4">
        <v>0</v>
      </c>
      <c r="K110" s="4">
        <v>0</v>
      </c>
      <c r="L110" s="4">
        <v>0</v>
      </c>
      <c r="M110" s="4">
        <v>0</v>
      </c>
      <c r="N110" s="4">
        <v>0</v>
      </c>
      <c r="O110" s="4">
        <v>0</v>
      </c>
      <c r="P110" s="4">
        <v>0</v>
      </c>
      <c r="Q110" s="4">
        <v>0</v>
      </c>
      <c r="R110" s="4">
        <v>0</v>
      </c>
      <c r="S110" s="4">
        <v>0</v>
      </c>
      <c r="T110" s="4">
        <v>0</v>
      </c>
      <c r="U110" s="4">
        <v>0</v>
      </c>
      <c r="V110" s="4">
        <v>0</v>
      </c>
      <c r="W110" s="4">
        <v>0</v>
      </c>
      <c r="X110" s="4">
        <v>0</v>
      </c>
      <c r="Y110" s="4">
        <v>0</v>
      </c>
      <c r="Z110" s="4">
        <v>0</v>
      </c>
      <c r="AA110" s="4">
        <v>0</v>
      </c>
    </row>
    <row r="111" spans="1:27" ht="16" hidden="1" x14ac:dyDescent="0.2">
      <c r="A111" s="8" t="s">
        <v>183</v>
      </c>
      <c r="B111" s="4">
        <v>0</v>
      </c>
      <c r="C111" s="4">
        <v>0</v>
      </c>
      <c r="D111" s="4">
        <v>0</v>
      </c>
      <c r="E111" s="4">
        <v>0</v>
      </c>
      <c r="F111" s="4">
        <v>0</v>
      </c>
      <c r="G111" s="4">
        <v>0</v>
      </c>
      <c r="H111" s="4">
        <v>0</v>
      </c>
      <c r="I111" s="4">
        <v>0</v>
      </c>
      <c r="J111" s="4">
        <v>0</v>
      </c>
      <c r="K111" s="4">
        <v>0</v>
      </c>
      <c r="L111" s="4">
        <v>0</v>
      </c>
      <c r="M111" s="4">
        <v>0</v>
      </c>
      <c r="N111" s="4">
        <v>3</v>
      </c>
      <c r="O111" s="4">
        <v>0</v>
      </c>
      <c r="P111" s="4">
        <v>0</v>
      </c>
      <c r="Q111" s="4">
        <v>0</v>
      </c>
      <c r="R111" s="4">
        <v>0</v>
      </c>
      <c r="S111" s="4">
        <v>0</v>
      </c>
      <c r="T111" s="4">
        <v>0</v>
      </c>
      <c r="U111" s="4">
        <v>0</v>
      </c>
      <c r="V111" s="4">
        <v>0</v>
      </c>
      <c r="W111" s="4">
        <v>0</v>
      </c>
      <c r="X111" s="4">
        <v>0</v>
      </c>
      <c r="Y111" s="4">
        <v>0</v>
      </c>
      <c r="Z111" s="4">
        <v>0</v>
      </c>
      <c r="AA111" s="4">
        <v>0</v>
      </c>
    </row>
    <row r="112" spans="1:27" ht="16" hidden="1" x14ac:dyDescent="0.2">
      <c r="A112" s="8" t="s">
        <v>307</v>
      </c>
      <c r="B112" s="4">
        <v>0</v>
      </c>
      <c r="C112" s="4">
        <v>0</v>
      </c>
      <c r="D112" s="4">
        <v>0</v>
      </c>
      <c r="E112" s="4">
        <v>0</v>
      </c>
      <c r="F112" s="4">
        <v>0</v>
      </c>
      <c r="G112" s="4">
        <v>0</v>
      </c>
      <c r="H112" s="4">
        <v>0</v>
      </c>
      <c r="I112" s="4">
        <v>0</v>
      </c>
      <c r="J112" s="4">
        <v>0</v>
      </c>
      <c r="K112" s="4">
        <v>6</v>
      </c>
      <c r="L112" s="4">
        <v>0</v>
      </c>
      <c r="M112" s="4">
        <v>0</v>
      </c>
      <c r="N112" s="4">
        <v>0</v>
      </c>
      <c r="O112" s="4">
        <v>0</v>
      </c>
      <c r="P112" s="4">
        <v>0</v>
      </c>
      <c r="Q112" s="4">
        <v>0</v>
      </c>
      <c r="R112" s="4">
        <v>0</v>
      </c>
      <c r="S112" s="4">
        <v>0</v>
      </c>
      <c r="T112" s="4">
        <v>0</v>
      </c>
      <c r="U112" s="4">
        <v>0</v>
      </c>
      <c r="V112" s="4">
        <v>0</v>
      </c>
      <c r="W112" s="4">
        <v>6</v>
      </c>
      <c r="X112" s="4">
        <v>0</v>
      </c>
      <c r="Y112" s="4">
        <v>0</v>
      </c>
      <c r="Z112" s="4">
        <v>0</v>
      </c>
      <c r="AA112" s="4">
        <v>0</v>
      </c>
    </row>
    <row r="113" spans="1:27" ht="16" hidden="1" x14ac:dyDescent="0.2">
      <c r="A113" s="8" t="s">
        <v>314</v>
      </c>
      <c r="B113" s="4">
        <v>0</v>
      </c>
      <c r="C113" s="4">
        <v>0</v>
      </c>
      <c r="D113" s="4">
        <v>0</v>
      </c>
      <c r="E113" s="4">
        <v>0</v>
      </c>
      <c r="F113" s="4">
        <v>0</v>
      </c>
      <c r="G113" s="4">
        <v>0</v>
      </c>
      <c r="H113" s="4">
        <v>0</v>
      </c>
      <c r="I113" s="4">
        <v>0</v>
      </c>
      <c r="J113" s="4">
        <v>0</v>
      </c>
      <c r="K113" s="4">
        <v>0</v>
      </c>
      <c r="L113" s="4">
        <v>0</v>
      </c>
      <c r="M113" s="4">
        <v>0</v>
      </c>
      <c r="N113" s="4">
        <v>0</v>
      </c>
      <c r="O113" s="4">
        <v>0</v>
      </c>
      <c r="P113" s="4">
        <v>0</v>
      </c>
      <c r="Q113" s="4">
        <v>0</v>
      </c>
      <c r="R113" s="4">
        <v>0</v>
      </c>
      <c r="S113" s="4">
        <v>0</v>
      </c>
      <c r="T113" s="4">
        <v>0</v>
      </c>
      <c r="U113" s="4">
        <v>0</v>
      </c>
      <c r="V113" s="4">
        <v>0</v>
      </c>
      <c r="W113" s="4">
        <v>0</v>
      </c>
      <c r="X113" s="4">
        <v>0</v>
      </c>
      <c r="Y113" s="4">
        <v>0</v>
      </c>
      <c r="Z113" s="4">
        <v>0</v>
      </c>
      <c r="AA113" s="4">
        <v>0</v>
      </c>
    </row>
    <row r="114" spans="1:27" ht="16" hidden="1" x14ac:dyDescent="0.2">
      <c r="A114" s="8" t="s">
        <v>399</v>
      </c>
      <c r="B114" s="4">
        <v>0</v>
      </c>
      <c r="C114" s="4">
        <v>0</v>
      </c>
      <c r="D114" s="4">
        <v>0</v>
      </c>
      <c r="E114" s="4">
        <v>0</v>
      </c>
      <c r="F114" s="4">
        <v>0</v>
      </c>
      <c r="G114" s="4">
        <v>0</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0</v>
      </c>
      <c r="Y114" s="4">
        <v>0</v>
      </c>
      <c r="Z114" s="4">
        <v>0</v>
      </c>
      <c r="AA114" s="4">
        <v>0</v>
      </c>
    </row>
    <row r="115" spans="1:27" ht="16" hidden="1" x14ac:dyDescent="0.2">
      <c r="A115" s="8" t="s">
        <v>95</v>
      </c>
      <c r="B115" s="4">
        <v>0</v>
      </c>
      <c r="C115" s="4">
        <v>0</v>
      </c>
      <c r="D115" s="4">
        <v>0</v>
      </c>
      <c r="E115" s="4">
        <v>0</v>
      </c>
      <c r="F115" s="4">
        <v>0</v>
      </c>
      <c r="G115" s="4">
        <v>0</v>
      </c>
      <c r="H115" s="4">
        <v>23</v>
      </c>
      <c r="I115" s="4">
        <v>0</v>
      </c>
      <c r="J115" s="4">
        <v>0</v>
      </c>
      <c r="K115" s="4">
        <v>0</v>
      </c>
      <c r="L115" s="4">
        <v>0</v>
      </c>
      <c r="M115" s="4">
        <v>0</v>
      </c>
      <c r="N115" s="4">
        <v>0</v>
      </c>
      <c r="O115" s="4">
        <v>0</v>
      </c>
      <c r="P115" s="4">
        <v>0</v>
      </c>
      <c r="Q115" s="4">
        <v>0</v>
      </c>
      <c r="R115" s="4">
        <v>0</v>
      </c>
      <c r="S115" s="4">
        <v>0</v>
      </c>
      <c r="T115" s="4">
        <v>0</v>
      </c>
      <c r="U115" s="4">
        <v>0</v>
      </c>
      <c r="V115" s="4">
        <v>0</v>
      </c>
      <c r="W115" s="4">
        <v>0</v>
      </c>
      <c r="X115" s="4">
        <v>0</v>
      </c>
      <c r="Y115" s="4">
        <v>0</v>
      </c>
      <c r="Z115" s="4">
        <v>0</v>
      </c>
      <c r="AA115" s="4">
        <v>0</v>
      </c>
    </row>
    <row r="116" spans="1:27" ht="16" hidden="1" x14ac:dyDescent="0.2">
      <c r="A116" s="9" t="s">
        <v>393</v>
      </c>
      <c r="B116" s="4">
        <v>0</v>
      </c>
      <c r="C116" s="4">
        <v>0</v>
      </c>
      <c r="D116" s="4">
        <v>0</v>
      </c>
      <c r="E116" s="4">
        <v>0</v>
      </c>
      <c r="F116" s="4">
        <v>0</v>
      </c>
      <c r="G116" s="4">
        <v>0</v>
      </c>
      <c r="H116" s="4">
        <v>0</v>
      </c>
      <c r="I116" s="4">
        <v>0</v>
      </c>
      <c r="J116" s="4">
        <v>0</v>
      </c>
      <c r="K116" s="4">
        <v>0</v>
      </c>
      <c r="L116" s="4">
        <v>0</v>
      </c>
      <c r="M116" s="4">
        <v>0</v>
      </c>
      <c r="N116" s="4">
        <v>0</v>
      </c>
      <c r="O116" s="4">
        <v>0</v>
      </c>
      <c r="P116" s="4">
        <v>0</v>
      </c>
      <c r="Q116" s="4">
        <v>0</v>
      </c>
      <c r="R116" s="4">
        <v>0</v>
      </c>
      <c r="S116" s="4">
        <v>0</v>
      </c>
      <c r="T116" s="4">
        <v>0</v>
      </c>
      <c r="U116" s="4">
        <v>0</v>
      </c>
      <c r="V116" s="4">
        <v>0</v>
      </c>
      <c r="W116" s="4">
        <v>0</v>
      </c>
      <c r="X116" s="4">
        <v>0</v>
      </c>
      <c r="Y116" s="4">
        <v>0</v>
      </c>
      <c r="Z116" s="4">
        <v>0</v>
      </c>
      <c r="AA116" s="4">
        <v>0</v>
      </c>
    </row>
    <row r="117" spans="1:27" ht="16" hidden="1" x14ac:dyDescent="0.2">
      <c r="A117" s="8" t="s">
        <v>237</v>
      </c>
      <c r="B117" s="4">
        <v>0</v>
      </c>
      <c r="C117" s="4">
        <v>0</v>
      </c>
      <c r="D117" s="4">
        <v>0</v>
      </c>
      <c r="E117" s="4">
        <v>0</v>
      </c>
      <c r="F117" s="4">
        <v>0</v>
      </c>
      <c r="G117" s="4">
        <v>0</v>
      </c>
      <c r="H117" s="4">
        <v>0</v>
      </c>
      <c r="I117" s="4">
        <v>0</v>
      </c>
      <c r="J117" s="4">
        <v>0</v>
      </c>
      <c r="K117" s="4">
        <v>0</v>
      </c>
      <c r="L117" s="4">
        <v>0</v>
      </c>
      <c r="M117" s="4">
        <v>0</v>
      </c>
      <c r="N117" s="4">
        <v>3</v>
      </c>
      <c r="O117" s="4">
        <v>0</v>
      </c>
      <c r="P117" s="4">
        <v>0</v>
      </c>
      <c r="Q117" s="4">
        <v>0</v>
      </c>
      <c r="R117" s="4">
        <v>0</v>
      </c>
      <c r="S117" s="4">
        <v>0</v>
      </c>
      <c r="T117" s="4">
        <v>0</v>
      </c>
      <c r="U117" s="4">
        <v>0</v>
      </c>
      <c r="V117" s="4">
        <v>0</v>
      </c>
      <c r="W117" s="4">
        <v>0</v>
      </c>
      <c r="X117" s="4">
        <v>0</v>
      </c>
      <c r="Y117" s="4">
        <v>0</v>
      </c>
      <c r="Z117" s="4">
        <v>0</v>
      </c>
      <c r="AA117" s="4">
        <v>0</v>
      </c>
    </row>
    <row r="118" spans="1:27" ht="16" hidden="1" x14ac:dyDescent="0.2">
      <c r="A118" s="8" t="s">
        <v>260</v>
      </c>
      <c r="B118" s="4">
        <v>0</v>
      </c>
      <c r="C118" s="4">
        <v>0</v>
      </c>
      <c r="D118" s="4">
        <v>0</v>
      </c>
      <c r="E118" s="4">
        <v>0</v>
      </c>
      <c r="F118" s="4">
        <v>0</v>
      </c>
      <c r="G118" s="4">
        <v>0</v>
      </c>
      <c r="H118" s="4">
        <v>0</v>
      </c>
      <c r="I118" s="4">
        <v>0</v>
      </c>
      <c r="J118" s="4">
        <v>0</v>
      </c>
      <c r="K118" s="4">
        <v>0</v>
      </c>
      <c r="L118" s="4">
        <v>0</v>
      </c>
      <c r="M118" s="4">
        <v>0</v>
      </c>
      <c r="N118" s="4">
        <v>0</v>
      </c>
      <c r="O118" s="4">
        <v>0</v>
      </c>
      <c r="P118" s="4">
        <v>0</v>
      </c>
      <c r="Q118" s="4">
        <v>0</v>
      </c>
      <c r="R118" s="4">
        <v>0</v>
      </c>
      <c r="S118" s="4">
        <v>0</v>
      </c>
      <c r="T118" s="4">
        <v>0</v>
      </c>
      <c r="U118" s="4">
        <v>0</v>
      </c>
      <c r="V118" s="4">
        <v>0</v>
      </c>
      <c r="W118" s="4">
        <v>0</v>
      </c>
      <c r="X118" s="4">
        <v>0</v>
      </c>
      <c r="Y118" s="4">
        <v>0</v>
      </c>
      <c r="Z118" s="4">
        <v>0</v>
      </c>
      <c r="AA118" s="4">
        <v>0</v>
      </c>
    </row>
    <row r="119" spans="1:27" ht="16" hidden="1" x14ac:dyDescent="0.2">
      <c r="A119" s="8" t="s">
        <v>318</v>
      </c>
      <c r="B119" s="4">
        <v>0</v>
      </c>
      <c r="C119" s="4">
        <v>0</v>
      </c>
      <c r="D119" s="4">
        <v>0</v>
      </c>
      <c r="E119" s="4">
        <v>0</v>
      </c>
      <c r="F119" s="4">
        <v>0</v>
      </c>
      <c r="G119" s="4">
        <v>0</v>
      </c>
      <c r="H119" s="4">
        <v>0</v>
      </c>
      <c r="I119" s="4">
        <v>0</v>
      </c>
      <c r="J119" s="4">
        <v>0</v>
      </c>
      <c r="K119" s="4">
        <v>0</v>
      </c>
      <c r="L119" s="4">
        <v>0</v>
      </c>
      <c r="M119" s="4">
        <v>0</v>
      </c>
      <c r="N119" s="4">
        <v>0</v>
      </c>
      <c r="O119" s="4">
        <v>0</v>
      </c>
      <c r="P119" s="4">
        <v>0</v>
      </c>
      <c r="Q119" s="4">
        <v>0</v>
      </c>
      <c r="R119" s="4">
        <v>0</v>
      </c>
      <c r="S119" s="4">
        <v>0</v>
      </c>
      <c r="T119" s="4">
        <v>0</v>
      </c>
      <c r="U119" s="4">
        <v>0</v>
      </c>
      <c r="V119" s="4">
        <v>0</v>
      </c>
      <c r="W119" s="4">
        <v>0</v>
      </c>
      <c r="X119" s="4">
        <v>0</v>
      </c>
      <c r="Y119" s="4">
        <v>0</v>
      </c>
      <c r="Z119" s="4">
        <v>0</v>
      </c>
      <c r="AA119" s="4">
        <v>0</v>
      </c>
    </row>
    <row r="120" spans="1:27" ht="16" hidden="1" x14ac:dyDescent="0.2">
      <c r="A120" s="8" t="s">
        <v>140</v>
      </c>
      <c r="B120" s="4">
        <v>0</v>
      </c>
      <c r="C120" s="4">
        <v>0</v>
      </c>
      <c r="D120" s="4">
        <v>0</v>
      </c>
      <c r="E120" s="4">
        <v>0</v>
      </c>
      <c r="F120" s="4">
        <v>0</v>
      </c>
      <c r="G120" s="4">
        <v>0</v>
      </c>
      <c r="H120" s="4">
        <v>0</v>
      </c>
      <c r="I120" s="4">
        <v>0</v>
      </c>
      <c r="J120" s="4">
        <v>0</v>
      </c>
      <c r="K120" s="4">
        <v>0</v>
      </c>
      <c r="L120" s="4">
        <v>0</v>
      </c>
      <c r="M120" s="4">
        <v>0</v>
      </c>
      <c r="N120" s="4">
        <v>0</v>
      </c>
      <c r="O120" s="4">
        <v>0</v>
      </c>
      <c r="P120" s="4">
        <v>0</v>
      </c>
      <c r="Q120" s="4">
        <v>0</v>
      </c>
      <c r="R120" s="4">
        <v>0</v>
      </c>
      <c r="S120" s="4">
        <v>0</v>
      </c>
      <c r="T120" s="4">
        <v>0</v>
      </c>
      <c r="U120" s="4">
        <v>0</v>
      </c>
      <c r="V120" s="4">
        <v>0</v>
      </c>
      <c r="W120" s="4">
        <v>0</v>
      </c>
      <c r="X120" s="4">
        <v>0</v>
      </c>
      <c r="Y120" s="4">
        <v>0</v>
      </c>
      <c r="Z120" s="4">
        <v>0</v>
      </c>
      <c r="AA120" s="4">
        <v>0</v>
      </c>
    </row>
    <row r="121" spans="1:27" ht="16" hidden="1" x14ac:dyDescent="0.2">
      <c r="A121" s="8" t="s">
        <v>332</v>
      </c>
      <c r="B121" s="4">
        <v>0</v>
      </c>
      <c r="C121" s="4">
        <v>0</v>
      </c>
      <c r="D121" s="4">
        <v>0</v>
      </c>
      <c r="E121" s="4">
        <v>0</v>
      </c>
      <c r="F121" s="4">
        <v>0</v>
      </c>
      <c r="G121" s="4">
        <v>0</v>
      </c>
      <c r="H121" s="4">
        <v>0</v>
      </c>
      <c r="I121" s="4">
        <v>0</v>
      </c>
      <c r="J121" s="4">
        <v>0</v>
      </c>
      <c r="K121" s="4">
        <v>0</v>
      </c>
      <c r="L121" s="4">
        <v>0</v>
      </c>
      <c r="M121" s="4">
        <v>0</v>
      </c>
      <c r="N121" s="4">
        <v>0</v>
      </c>
      <c r="O121" s="4">
        <v>0</v>
      </c>
      <c r="P121" s="4">
        <v>0</v>
      </c>
      <c r="Q121" s="4">
        <v>0</v>
      </c>
      <c r="R121" s="4">
        <v>0</v>
      </c>
      <c r="S121" s="4">
        <v>0</v>
      </c>
      <c r="T121" s="4">
        <v>0</v>
      </c>
      <c r="U121" s="4">
        <v>0</v>
      </c>
      <c r="V121" s="4">
        <v>0</v>
      </c>
      <c r="W121" s="4">
        <v>0</v>
      </c>
      <c r="X121" s="4">
        <v>0</v>
      </c>
      <c r="Y121" s="4">
        <v>0</v>
      </c>
      <c r="Z121" s="4">
        <v>0</v>
      </c>
      <c r="AA121" s="4">
        <v>0</v>
      </c>
    </row>
    <row r="122" spans="1:27" ht="16" hidden="1" x14ac:dyDescent="0.2">
      <c r="A122" s="8" t="s">
        <v>283</v>
      </c>
      <c r="B122" s="4">
        <v>0</v>
      </c>
      <c r="C122" s="4">
        <v>0</v>
      </c>
      <c r="D122" s="4">
        <v>0</v>
      </c>
      <c r="E122" s="4">
        <v>0</v>
      </c>
      <c r="F122" s="4">
        <v>0</v>
      </c>
      <c r="G122" s="4">
        <v>0</v>
      </c>
      <c r="H122" s="4">
        <v>0</v>
      </c>
      <c r="I122" s="4">
        <v>0</v>
      </c>
      <c r="J122" s="4">
        <v>0</v>
      </c>
      <c r="K122" s="4">
        <v>0</v>
      </c>
      <c r="L122" s="4">
        <v>0</v>
      </c>
      <c r="M122" s="4">
        <v>0</v>
      </c>
      <c r="N122" s="4">
        <v>0</v>
      </c>
      <c r="O122" s="4">
        <v>0</v>
      </c>
      <c r="P122" s="4">
        <v>0</v>
      </c>
      <c r="Q122" s="4">
        <v>0</v>
      </c>
      <c r="R122" s="4">
        <v>0</v>
      </c>
      <c r="S122" s="4">
        <v>0</v>
      </c>
      <c r="T122" s="4">
        <v>0</v>
      </c>
      <c r="U122" s="4">
        <v>0</v>
      </c>
      <c r="V122" s="4">
        <v>0</v>
      </c>
      <c r="W122" s="4">
        <v>0</v>
      </c>
      <c r="X122" s="4">
        <v>0</v>
      </c>
      <c r="Y122" s="4">
        <v>0</v>
      </c>
      <c r="Z122" s="4">
        <v>0</v>
      </c>
      <c r="AA122" s="4">
        <v>0</v>
      </c>
    </row>
    <row r="123" spans="1:27" ht="16" hidden="1" x14ac:dyDescent="0.2">
      <c r="A123" s="8" t="s">
        <v>121</v>
      </c>
      <c r="B123" s="4">
        <v>0</v>
      </c>
      <c r="C123" s="4">
        <v>0</v>
      </c>
      <c r="D123" s="4">
        <v>0</v>
      </c>
      <c r="E123" s="4">
        <v>0</v>
      </c>
      <c r="F123" s="4">
        <v>0</v>
      </c>
      <c r="G123" s="4">
        <v>0</v>
      </c>
      <c r="H123" s="4">
        <v>0</v>
      </c>
      <c r="I123" s="4">
        <v>0</v>
      </c>
      <c r="J123" s="4">
        <v>0</v>
      </c>
      <c r="K123" s="4">
        <v>0</v>
      </c>
      <c r="L123" s="4">
        <v>0</v>
      </c>
      <c r="M123" s="4">
        <v>0</v>
      </c>
      <c r="N123" s="4">
        <v>0</v>
      </c>
      <c r="O123" s="4">
        <v>0</v>
      </c>
      <c r="P123" s="4">
        <v>0</v>
      </c>
      <c r="Q123" s="4">
        <v>0</v>
      </c>
      <c r="R123" s="4">
        <v>0</v>
      </c>
      <c r="S123" s="4">
        <v>0</v>
      </c>
      <c r="T123" s="4">
        <v>0</v>
      </c>
      <c r="U123" s="4">
        <v>0</v>
      </c>
      <c r="V123" s="4">
        <v>0</v>
      </c>
      <c r="W123" s="4">
        <v>0</v>
      </c>
      <c r="X123" s="4">
        <v>0</v>
      </c>
      <c r="Y123" s="4">
        <v>0</v>
      </c>
      <c r="Z123" s="4">
        <v>0</v>
      </c>
      <c r="AA123" s="4">
        <v>0</v>
      </c>
    </row>
    <row r="124" spans="1:27" ht="16" hidden="1" x14ac:dyDescent="0.2">
      <c r="A124" s="8" t="s">
        <v>232</v>
      </c>
      <c r="B124" s="4">
        <v>0</v>
      </c>
      <c r="C124" s="4">
        <v>0</v>
      </c>
      <c r="D124" s="4">
        <v>0</v>
      </c>
      <c r="E124" s="4">
        <v>0</v>
      </c>
      <c r="F124" s="4">
        <v>0</v>
      </c>
      <c r="G124" s="4">
        <v>0</v>
      </c>
      <c r="H124" s="4">
        <v>0</v>
      </c>
      <c r="I124" s="4">
        <v>0</v>
      </c>
      <c r="J124" s="4">
        <v>0</v>
      </c>
      <c r="K124" s="4">
        <v>0</v>
      </c>
      <c r="L124" s="4">
        <v>0</v>
      </c>
      <c r="M124" s="4">
        <v>0</v>
      </c>
      <c r="N124" s="4">
        <v>0</v>
      </c>
      <c r="O124" s="4">
        <v>0</v>
      </c>
      <c r="P124" s="4">
        <v>0</v>
      </c>
      <c r="Q124" s="4">
        <v>0</v>
      </c>
      <c r="R124" s="4">
        <v>0</v>
      </c>
      <c r="S124" s="4">
        <v>0</v>
      </c>
      <c r="T124" s="4">
        <v>0</v>
      </c>
      <c r="U124" s="4">
        <v>0</v>
      </c>
      <c r="V124" s="4">
        <v>0</v>
      </c>
      <c r="W124" s="4">
        <v>0</v>
      </c>
      <c r="X124" s="4">
        <v>0</v>
      </c>
      <c r="Y124" s="4">
        <v>0</v>
      </c>
      <c r="Z124" s="4">
        <v>0</v>
      </c>
      <c r="AA124" s="4">
        <v>0</v>
      </c>
    </row>
    <row r="125" spans="1:27" ht="16" hidden="1" x14ac:dyDescent="0.2">
      <c r="A125" s="9" t="s">
        <v>377</v>
      </c>
      <c r="B125" s="4">
        <v>0</v>
      </c>
      <c r="C125" s="4">
        <v>0</v>
      </c>
      <c r="D125" s="4">
        <v>0</v>
      </c>
      <c r="E125" s="4">
        <v>0</v>
      </c>
      <c r="F125" s="4">
        <v>3</v>
      </c>
      <c r="G125" s="4">
        <v>0</v>
      </c>
      <c r="H125" s="4">
        <v>0</v>
      </c>
      <c r="I125" s="4">
        <v>0</v>
      </c>
      <c r="J125" s="4">
        <v>0</v>
      </c>
      <c r="K125" s="4">
        <v>0</v>
      </c>
      <c r="L125" s="4">
        <v>0</v>
      </c>
      <c r="M125" s="4">
        <v>0</v>
      </c>
      <c r="N125" s="4">
        <v>0</v>
      </c>
      <c r="O125" s="4">
        <v>0</v>
      </c>
      <c r="P125" s="4">
        <v>0</v>
      </c>
      <c r="Q125" s="4">
        <v>0</v>
      </c>
      <c r="R125" s="4">
        <v>0</v>
      </c>
      <c r="S125" s="4">
        <v>0</v>
      </c>
      <c r="T125" s="4">
        <v>0</v>
      </c>
      <c r="U125" s="4">
        <v>0</v>
      </c>
      <c r="V125" s="4">
        <v>0</v>
      </c>
      <c r="W125" s="4">
        <v>0</v>
      </c>
      <c r="X125" s="4">
        <v>0</v>
      </c>
      <c r="Y125" s="4">
        <v>0</v>
      </c>
      <c r="Z125" s="4">
        <v>0</v>
      </c>
      <c r="AA125" s="4">
        <v>0</v>
      </c>
    </row>
    <row r="126" spans="1:27" ht="16" hidden="1" x14ac:dyDescent="0.2">
      <c r="A126" s="9" t="s">
        <v>389</v>
      </c>
      <c r="B126" s="4">
        <v>0</v>
      </c>
      <c r="C126" s="4">
        <v>0</v>
      </c>
      <c r="D126" s="4">
        <v>0</v>
      </c>
      <c r="E126" s="4">
        <v>0</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0</v>
      </c>
      <c r="AA126" s="4">
        <v>0</v>
      </c>
    </row>
    <row r="127" spans="1:27" ht="16" hidden="1" x14ac:dyDescent="0.2">
      <c r="A127" s="8" t="s">
        <v>250</v>
      </c>
      <c r="B127" s="4">
        <v>0</v>
      </c>
      <c r="C127" s="4">
        <v>0</v>
      </c>
      <c r="D127" s="4">
        <v>7</v>
      </c>
      <c r="E127" s="4">
        <v>0</v>
      </c>
      <c r="F127" s="4">
        <v>0</v>
      </c>
      <c r="G127" s="4">
        <v>0</v>
      </c>
      <c r="H127" s="4">
        <v>0</v>
      </c>
      <c r="I127" s="4">
        <v>0</v>
      </c>
      <c r="J127" s="4">
        <v>0</v>
      </c>
      <c r="K127" s="4">
        <v>38</v>
      </c>
      <c r="L127" s="4">
        <v>1</v>
      </c>
      <c r="M127" s="4">
        <v>0</v>
      </c>
      <c r="N127" s="4">
        <v>0</v>
      </c>
      <c r="O127" s="4">
        <v>0</v>
      </c>
      <c r="P127" s="4">
        <v>0</v>
      </c>
      <c r="Q127" s="4">
        <v>0</v>
      </c>
      <c r="R127" s="4">
        <v>0</v>
      </c>
      <c r="S127" s="4">
        <v>0</v>
      </c>
      <c r="T127" s="4">
        <v>16</v>
      </c>
      <c r="U127" s="4">
        <v>0</v>
      </c>
      <c r="V127" s="4">
        <v>0</v>
      </c>
      <c r="W127" s="4">
        <v>0</v>
      </c>
      <c r="X127" s="4">
        <v>0</v>
      </c>
      <c r="Y127" s="4">
        <v>0</v>
      </c>
      <c r="Z127" s="4">
        <v>5</v>
      </c>
      <c r="AA127" s="4">
        <v>0</v>
      </c>
    </row>
    <row r="128" spans="1:27" ht="16" hidden="1" x14ac:dyDescent="0.2">
      <c r="A128" s="8" t="s">
        <v>169</v>
      </c>
      <c r="B128" s="4">
        <v>0</v>
      </c>
      <c r="C128" s="4">
        <v>0</v>
      </c>
      <c r="D128" s="4">
        <v>0</v>
      </c>
      <c r="E128" s="4">
        <v>0</v>
      </c>
      <c r="F128" s="4">
        <v>0</v>
      </c>
      <c r="G128" s="4">
        <v>8</v>
      </c>
      <c r="H128" s="4">
        <v>59</v>
      </c>
      <c r="I128" s="4">
        <v>3</v>
      </c>
      <c r="J128" s="4">
        <v>0</v>
      </c>
      <c r="K128" s="4">
        <v>0</v>
      </c>
      <c r="L128" s="4">
        <v>0</v>
      </c>
      <c r="M128" s="4">
        <v>0</v>
      </c>
      <c r="N128" s="4">
        <v>0</v>
      </c>
      <c r="O128" s="4">
        <v>0</v>
      </c>
      <c r="P128" s="4">
        <v>0</v>
      </c>
      <c r="Q128" s="4">
        <v>0</v>
      </c>
      <c r="R128" s="4">
        <v>2</v>
      </c>
      <c r="S128" s="4">
        <v>8</v>
      </c>
      <c r="T128" s="4">
        <v>0</v>
      </c>
      <c r="U128" s="4">
        <v>0</v>
      </c>
      <c r="V128" s="4">
        <v>0</v>
      </c>
      <c r="W128" s="4">
        <v>0</v>
      </c>
      <c r="X128" s="4">
        <v>0</v>
      </c>
      <c r="Y128" s="4">
        <v>0</v>
      </c>
      <c r="Z128" s="4">
        <v>0</v>
      </c>
      <c r="AA128" s="4">
        <v>15</v>
      </c>
    </row>
    <row r="129" spans="1:27" ht="16" hidden="1" x14ac:dyDescent="0.2">
      <c r="A129" s="8" t="s">
        <v>134</v>
      </c>
      <c r="B129" s="4">
        <v>0</v>
      </c>
      <c r="C129" s="4">
        <v>0</v>
      </c>
      <c r="D129" s="4">
        <v>0</v>
      </c>
      <c r="E129" s="4">
        <v>0</v>
      </c>
      <c r="F129" s="4">
        <v>0</v>
      </c>
      <c r="G129" s="4">
        <v>0</v>
      </c>
      <c r="H129" s="4">
        <v>0</v>
      </c>
      <c r="I129" s="4">
        <v>0</v>
      </c>
      <c r="J129" s="4">
        <v>0</v>
      </c>
      <c r="K129" s="4">
        <v>36</v>
      </c>
      <c r="L129" s="4">
        <v>1</v>
      </c>
      <c r="M129" s="4">
        <v>0</v>
      </c>
      <c r="N129" s="4">
        <v>0</v>
      </c>
      <c r="O129" s="4">
        <v>4</v>
      </c>
      <c r="P129" s="4">
        <v>5</v>
      </c>
      <c r="Q129" s="4">
        <v>0</v>
      </c>
      <c r="R129" s="4">
        <v>0</v>
      </c>
      <c r="S129" s="4">
        <v>0</v>
      </c>
      <c r="T129" s="4">
        <v>0</v>
      </c>
      <c r="U129" s="4">
        <v>0</v>
      </c>
      <c r="V129" s="4">
        <v>0</v>
      </c>
      <c r="W129" s="4">
        <v>0</v>
      </c>
      <c r="X129" s="4">
        <v>6</v>
      </c>
      <c r="Y129" s="4">
        <v>12</v>
      </c>
      <c r="Z129" s="4">
        <v>0</v>
      </c>
      <c r="AA129" s="4">
        <v>0</v>
      </c>
    </row>
    <row r="130" spans="1:27" ht="16" hidden="1" x14ac:dyDescent="0.2">
      <c r="A130" s="8" t="s">
        <v>173</v>
      </c>
      <c r="B130" s="4">
        <v>0</v>
      </c>
      <c r="C130" s="4">
        <v>0</v>
      </c>
      <c r="D130" s="4">
        <v>0</v>
      </c>
      <c r="E130" s="4">
        <v>0</v>
      </c>
      <c r="F130" s="4">
        <v>0</v>
      </c>
      <c r="G130" s="4">
        <v>0</v>
      </c>
      <c r="H130" s="4">
        <v>0</v>
      </c>
      <c r="I130" s="4">
        <v>0</v>
      </c>
      <c r="J130" s="4">
        <v>0</v>
      </c>
      <c r="K130" s="4">
        <v>0</v>
      </c>
      <c r="L130" s="4">
        <v>0</v>
      </c>
      <c r="M130" s="4">
        <v>0</v>
      </c>
      <c r="N130" s="4">
        <v>0</v>
      </c>
      <c r="O130" s="4">
        <v>0</v>
      </c>
      <c r="P130" s="4">
        <v>0</v>
      </c>
      <c r="Q130" s="4">
        <v>0</v>
      </c>
      <c r="R130" s="4">
        <v>0</v>
      </c>
      <c r="S130" s="4">
        <v>0</v>
      </c>
      <c r="T130" s="4">
        <v>0</v>
      </c>
      <c r="U130" s="4">
        <v>0</v>
      </c>
      <c r="V130" s="4">
        <v>0</v>
      </c>
      <c r="W130" s="4">
        <v>0</v>
      </c>
      <c r="X130" s="4">
        <v>0</v>
      </c>
      <c r="Y130" s="4">
        <v>0</v>
      </c>
      <c r="Z130" s="4">
        <v>0</v>
      </c>
      <c r="AA130" s="4">
        <v>0</v>
      </c>
    </row>
    <row r="131" spans="1:27" ht="16" hidden="1" x14ac:dyDescent="0.2">
      <c r="A131" s="8" t="s">
        <v>175</v>
      </c>
      <c r="B131" s="4">
        <v>0</v>
      </c>
      <c r="C131" s="4">
        <v>0</v>
      </c>
      <c r="D131" s="4">
        <v>0</v>
      </c>
      <c r="E131" s="4">
        <v>0</v>
      </c>
      <c r="F131" s="4">
        <v>8</v>
      </c>
      <c r="G131" s="4">
        <v>0</v>
      </c>
      <c r="H131" s="4">
        <v>0</v>
      </c>
      <c r="I131" s="4">
        <v>0</v>
      </c>
      <c r="J131" s="4">
        <v>0</v>
      </c>
      <c r="K131" s="4">
        <v>22</v>
      </c>
      <c r="L131" s="4">
        <v>0</v>
      </c>
      <c r="M131" s="4">
        <v>0</v>
      </c>
      <c r="N131" s="4">
        <v>0</v>
      </c>
      <c r="O131" s="4">
        <v>0</v>
      </c>
      <c r="P131" s="4">
        <v>0</v>
      </c>
      <c r="Q131" s="4">
        <v>12</v>
      </c>
      <c r="R131" s="4">
        <v>2</v>
      </c>
      <c r="S131" s="4">
        <v>0</v>
      </c>
      <c r="T131" s="4">
        <v>2</v>
      </c>
      <c r="U131" s="4">
        <v>0</v>
      </c>
      <c r="V131" s="4">
        <v>0</v>
      </c>
      <c r="W131" s="4">
        <v>11</v>
      </c>
      <c r="X131" s="4">
        <v>0</v>
      </c>
      <c r="Y131" s="4">
        <v>2</v>
      </c>
      <c r="Z131" s="4">
        <v>2</v>
      </c>
      <c r="AA131" s="4">
        <v>0</v>
      </c>
    </row>
    <row r="132" spans="1:27" ht="16" hidden="1" x14ac:dyDescent="0.2">
      <c r="A132" s="8" t="s">
        <v>277</v>
      </c>
      <c r="B132" s="4">
        <v>0</v>
      </c>
      <c r="C132" s="4">
        <v>0</v>
      </c>
      <c r="D132" s="4">
        <v>0</v>
      </c>
      <c r="E132" s="4">
        <v>0</v>
      </c>
      <c r="F132" s="4">
        <v>0</v>
      </c>
      <c r="G132" s="4">
        <v>0</v>
      </c>
      <c r="H132" s="4">
        <v>0</v>
      </c>
      <c r="I132" s="4">
        <v>0</v>
      </c>
      <c r="J132" s="4">
        <v>0</v>
      </c>
      <c r="K132" s="4">
        <v>0</v>
      </c>
      <c r="L132" s="4">
        <v>0</v>
      </c>
      <c r="M132" s="4">
        <v>0</v>
      </c>
      <c r="N132" s="4">
        <v>0</v>
      </c>
      <c r="O132" s="4">
        <v>0</v>
      </c>
      <c r="P132" s="4">
        <v>0</v>
      </c>
      <c r="Q132" s="4">
        <v>0</v>
      </c>
      <c r="R132" s="4">
        <v>0</v>
      </c>
      <c r="S132" s="4">
        <v>0</v>
      </c>
      <c r="T132" s="4">
        <v>0</v>
      </c>
      <c r="U132" s="4">
        <v>0</v>
      </c>
      <c r="V132" s="4">
        <v>0</v>
      </c>
      <c r="W132" s="4">
        <v>0</v>
      </c>
      <c r="X132" s="4">
        <v>0</v>
      </c>
      <c r="Y132" s="4">
        <v>0</v>
      </c>
      <c r="Z132" s="4">
        <v>0</v>
      </c>
      <c r="AA132" s="4">
        <v>0</v>
      </c>
    </row>
    <row r="133" spans="1:27" ht="16" hidden="1" x14ac:dyDescent="0.2">
      <c r="A133" s="9" t="s">
        <v>91</v>
      </c>
      <c r="B133" s="4">
        <v>0</v>
      </c>
      <c r="C133" s="4">
        <v>0</v>
      </c>
      <c r="D133" s="4">
        <v>0</v>
      </c>
      <c r="E133" s="4">
        <v>0</v>
      </c>
      <c r="F133" s="4">
        <v>0</v>
      </c>
      <c r="G133" s="4">
        <v>0</v>
      </c>
      <c r="H133" s="4">
        <v>17</v>
      </c>
      <c r="I133" s="4">
        <v>2</v>
      </c>
      <c r="J133" s="4">
        <v>0</v>
      </c>
      <c r="K133" s="4">
        <v>6</v>
      </c>
      <c r="L133" s="4">
        <v>0</v>
      </c>
      <c r="M133" s="4">
        <v>0</v>
      </c>
      <c r="N133" s="4">
        <v>0</v>
      </c>
      <c r="O133" s="4">
        <v>0</v>
      </c>
      <c r="P133" s="4">
        <v>0</v>
      </c>
      <c r="Q133" s="4">
        <v>10</v>
      </c>
      <c r="R133" s="4">
        <v>0</v>
      </c>
      <c r="S133" s="4">
        <v>0</v>
      </c>
      <c r="T133" s="4">
        <v>0</v>
      </c>
      <c r="U133" s="4">
        <v>0</v>
      </c>
      <c r="V133" s="4">
        <v>0</v>
      </c>
      <c r="W133" s="4">
        <v>0</v>
      </c>
      <c r="X133" s="4">
        <v>0</v>
      </c>
      <c r="Y133" s="4">
        <v>2</v>
      </c>
      <c r="Z133" s="4">
        <v>0</v>
      </c>
      <c r="AA133" s="4">
        <v>0</v>
      </c>
    </row>
    <row r="134" spans="1:27" ht="16" hidden="1" x14ac:dyDescent="0.2">
      <c r="A134" s="8" t="s">
        <v>330</v>
      </c>
      <c r="B134" s="4">
        <v>0</v>
      </c>
      <c r="C134" s="4">
        <v>0</v>
      </c>
      <c r="D134" s="4">
        <v>0</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0</v>
      </c>
      <c r="X134" s="4">
        <v>0</v>
      </c>
      <c r="Y134" s="4">
        <v>0</v>
      </c>
      <c r="Z134" s="4">
        <v>0</v>
      </c>
      <c r="AA134" s="4">
        <v>0</v>
      </c>
    </row>
    <row r="135" spans="1:27" ht="16" hidden="1" x14ac:dyDescent="0.2">
      <c r="A135" s="8" t="s">
        <v>178</v>
      </c>
      <c r="B135" s="4">
        <v>0</v>
      </c>
      <c r="C135" s="4">
        <v>0</v>
      </c>
      <c r="D135" s="4">
        <v>0</v>
      </c>
      <c r="E135" s="4">
        <v>0</v>
      </c>
      <c r="F135" s="4">
        <v>0</v>
      </c>
      <c r="G135" s="4">
        <v>0</v>
      </c>
      <c r="H135" s="4">
        <v>0</v>
      </c>
      <c r="I135" s="4">
        <v>0</v>
      </c>
      <c r="J135" s="4">
        <v>0</v>
      </c>
      <c r="K135" s="4">
        <v>0</v>
      </c>
      <c r="L135" s="4">
        <v>0</v>
      </c>
      <c r="M135" s="4">
        <v>0</v>
      </c>
      <c r="N135" s="4">
        <v>0</v>
      </c>
      <c r="O135" s="4">
        <v>0</v>
      </c>
      <c r="P135" s="4">
        <v>0</v>
      </c>
      <c r="Q135" s="4">
        <v>0</v>
      </c>
      <c r="R135" s="4">
        <v>0</v>
      </c>
      <c r="S135" s="4">
        <v>0</v>
      </c>
      <c r="T135" s="4">
        <v>0</v>
      </c>
      <c r="U135" s="4">
        <v>0</v>
      </c>
      <c r="V135" s="4">
        <v>0</v>
      </c>
      <c r="W135" s="4">
        <v>0</v>
      </c>
      <c r="X135" s="4">
        <v>0</v>
      </c>
      <c r="Y135" s="4">
        <v>0</v>
      </c>
      <c r="Z135" s="4">
        <v>0</v>
      </c>
      <c r="AA135" s="4">
        <v>0</v>
      </c>
    </row>
    <row r="136" spans="1:27" ht="16" hidden="1" x14ac:dyDescent="0.2">
      <c r="A136" s="8" t="s">
        <v>331</v>
      </c>
      <c r="B136" s="4">
        <v>0</v>
      </c>
      <c r="C136" s="4">
        <v>0</v>
      </c>
      <c r="D136" s="4">
        <v>0</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c r="V136" s="4">
        <v>0</v>
      </c>
      <c r="W136" s="4">
        <v>0</v>
      </c>
      <c r="X136" s="4">
        <v>0</v>
      </c>
      <c r="Y136" s="4">
        <v>0</v>
      </c>
      <c r="Z136" s="4">
        <v>0</v>
      </c>
      <c r="AA136" s="4">
        <v>0</v>
      </c>
    </row>
    <row r="137" spans="1:27" ht="16" hidden="1" x14ac:dyDescent="0.2">
      <c r="A137" s="8" t="s">
        <v>253</v>
      </c>
      <c r="B137" s="4">
        <v>0</v>
      </c>
      <c r="C137" s="4">
        <v>0</v>
      </c>
      <c r="D137" s="4">
        <v>0</v>
      </c>
      <c r="E137" s="4">
        <v>0</v>
      </c>
      <c r="F137" s="4">
        <v>0</v>
      </c>
      <c r="G137" s="4">
        <v>1</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row>
    <row r="138" spans="1:27" ht="16" hidden="1" x14ac:dyDescent="0.2">
      <c r="A138" s="8" t="s">
        <v>298</v>
      </c>
      <c r="B138" s="4">
        <v>0</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row>
    <row r="139" spans="1:27" ht="16" hidden="1" x14ac:dyDescent="0.2">
      <c r="A139" s="8" t="s">
        <v>316</v>
      </c>
      <c r="B139" s="4">
        <v>0</v>
      </c>
      <c r="C139" s="4">
        <v>0</v>
      </c>
      <c r="D139" s="4">
        <v>0</v>
      </c>
      <c r="E139" s="4">
        <v>0</v>
      </c>
      <c r="F139" s="4">
        <v>0</v>
      </c>
      <c r="G139" s="4">
        <v>0</v>
      </c>
      <c r="H139" s="4">
        <v>23</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row>
    <row r="140" spans="1:27" ht="16" hidden="1" x14ac:dyDescent="0.2">
      <c r="A140" s="8" t="s">
        <v>379</v>
      </c>
      <c r="B140" s="4">
        <v>0</v>
      </c>
      <c r="C140" s="4">
        <v>6</v>
      </c>
      <c r="D140" s="4">
        <v>5</v>
      </c>
      <c r="E140" s="4">
        <v>9</v>
      </c>
      <c r="F140" s="4">
        <v>5</v>
      </c>
      <c r="G140" s="4">
        <v>8</v>
      </c>
      <c r="H140" s="4">
        <v>0</v>
      </c>
      <c r="I140" s="4">
        <v>4</v>
      </c>
      <c r="J140" s="4">
        <v>0</v>
      </c>
      <c r="K140" s="4">
        <v>46</v>
      </c>
      <c r="L140" s="4">
        <v>2</v>
      </c>
      <c r="M140" s="4">
        <v>0</v>
      </c>
      <c r="N140" s="4">
        <v>8</v>
      </c>
      <c r="O140" s="4">
        <v>0</v>
      </c>
      <c r="P140" s="4">
        <v>0</v>
      </c>
      <c r="Q140" s="4">
        <v>57</v>
      </c>
      <c r="R140" s="4">
        <v>0</v>
      </c>
      <c r="S140" s="4">
        <v>0</v>
      </c>
      <c r="T140" s="4">
        <v>12</v>
      </c>
      <c r="U140" s="4">
        <v>1</v>
      </c>
      <c r="V140" s="4">
        <v>28</v>
      </c>
      <c r="W140" s="4">
        <v>9</v>
      </c>
      <c r="X140" s="4">
        <v>8</v>
      </c>
      <c r="Y140" s="4">
        <v>0</v>
      </c>
      <c r="Z140" s="4">
        <v>0</v>
      </c>
      <c r="AA140" s="4">
        <v>9</v>
      </c>
    </row>
    <row r="141" spans="1:27" ht="16" hidden="1" x14ac:dyDescent="0.2">
      <c r="A141" s="7" t="s">
        <v>215</v>
      </c>
      <c r="B141" s="4">
        <v>0</v>
      </c>
      <c r="C141" s="4">
        <v>20</v>
      </c>
      <c r="D141" s="4">
        <v>3</v>
      </c>
      <c r="E141" s="4">
        <v>0</v>
      </c>
      <c r="F141" s="4">
        <v>0</v>
      </c>
      <c r="G141" s="4">
        <v>0</v>
      </c>
      <c r="H141" s="4">
        <v>0</v>
      </c>
      <c r="I141" s="4">
        <v>0</v>
      </c>
      <c r="J141" s="4">
        <v>0</v>
      </c>
      <c r="K141" s="4">
        <v>5</v>
      </c>
      <c r="L141" s="4">
        <v>0</v>
      </c>
      <c r="M141" s="4">
        <v>0</v>
      </c>
      <c r="N141" s="4">
        <v>23</v>
      </c>
      <c r="O141" s="4">
        <v>0</v>
      </c>
      <c r="P141" s="4">
        <v>0</v>
      </c>
      <c r="Q141" s="4">
        <v>12</v>
      </c>
      <c r="R141" s="4">
        <v>0</v>
      </c>
      <c r="S141" s="4">
        <v>0</v>
      </c>
      <c r="T141" s="4">
        <v>0</v>
      </c>
      <c r="U141" s="4">
        <v>0</v>
      </c>
      <c r="V141" s="4">
        <v>0</v>
      </c>
      <c r="W141" s="4">
        <v>4</v>
      </c>
      <c r="X141" s="4">
        <v>116</v>
      </c>
      <c r="Y141" s="4">
        <v>0</v>
      </c>
      <c r="Z141" s="4">
        <v>3</v>
      </c>
      <c r="AA141" s="4">
        <v>0</v>
      </c>
    </row>
    <row r="142" spans="1:27" ht="16" hidden="1" x14ac:dyDescent="0.2">
      <c r="A142" s="7" t="s">
        <v>239</v>
      </c>
      <c r="B142" s="4">
        <v>11</v>
      </c>
      <c r="C142" s="4">
        <v>0</v>
      </c>
      <c r="D142" s="4">
        <v>19</v>
      </c>
      <c r="E142" s="4">
        <v>18</v>
      </c>
      <c r="F142" s="4">
        <v>0</v>
      </c>
      <c r="G142" s="4">
        <v>1</v>
      </c>
      <c r="H142" s="4">
        <v>0</v>
      </c>
      <c r="I142" s="4">
        <v>0</v>
      </c>
      <c r="J142" s="4">
        <v>0</v>
      </c>
      <c r="K142" s="4">
        <v>133</v>
      </c>
      <c r="L142" s="4">
        <v>5</v>
      </c>
      <c r="M142" s="4">
        <v>0</v>
      </c>
      <c r="N142" s="4">
        <v>1</v>
      </c>
      <c r="O142" s="4">
        <v>0</v>
      </c>
      <c r="P142" s="4">
        <v>0</v>
      </c>
      <c r="Q142" s="4">
        <v>32</v>
      </c>
      <c r="R142" s="4">
        <v>0</v>
      </c>
      <c r="S142" s="4">
        <v>1</v>
      </c>
      <c r="T142" s="4">
        <v>43</v>
      </c>
      <c r="U142" s="4">
        <v>0</v>
      </c>
      <c r="V142" s="4">
        <v>0</v>
      </c>
      <c r="W142" s="4">
        <v>0</v>
      </c>
      <c r="X142" s="4">
        <v>17</v>
      </c>
      <c r="Y142" s="4">
        <v>0</v>
      </c>
      <c r="Z142" s="4">
        <v>5</v>
      </c>
      <c r="AA142" s="4">
        <v>0</v>
      </c>
    </row>
    <row r="143" spans="1:27" ht="16" hidden="1" x14ac:dyDescent="0.2">
      <c r="A143" s="7" t="s">
        <v>315</v>
      </c>
      <c r="B143" s="4">
        <v>0</v>
      </c>
      <c r="C143" s="4">
        <v>0</v>
      </c>
      <c r="D143" s="4">
        <v>0</v>
      </c>
      <c r="E143" s="4">
        <v>0</v>
      </c>
      <c r="F143" s="4">
        <v>0</v>
      </c>
      <c r="G143" s="4">
        <v>0</v>
      </c>
      <c r="H143" s="4">
        <v>23</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row>
    <row r="144" spans="1:27" ht="16" hidden="1" x14ac:dyDescent="0.2">
      <c r="A144" s="7" t="s">
        <v>122</v>
      </c>
      <c r="B144" s="4">
        <v>11</v>
      </c>
      <c r="C144" s="4">
        <v>0</v>
      </c>
      <c r="D144" s="4">
        <v>5</v>
      </c>
      <c r="E144" s="4">
        <v>0</v>
      </c>
      <c r="F144" s="4">
        <v>0</v>
      </c>
      <c r="G144" s="4">
        <v>0</v>
      </c>
      <c r="H144" s="4">
        <v>28</v>
      </c>
      <c r="I144" s="4">
        <v>0</v>
      </c>
      <c r="J144" s="4">
        <v>0</v>
      </c>
      <c r="K144" s="4">
        <v>46</v>
      </c>
      <c r="L144" s="4">
        <v>1</v>
      </c>
      <c r="M144" s="4">
        <v>0</v>
      </c>
      <c r="N144" s="4">
        <v>3</v>
      </c>
      <c r="O144" s="4">
        <v>4</v>
      </c>
      <c r="P144" s="4">
        <v>5</v>
      </c>
      <c r="Q144" s="4">
        <v>0</v>
      </c>
      <c r="R144" s="4">
        <v>0</v>
      </c>
      <c r="S144" s="4">
        <v>0</v>
      </c>
      <c r="T144" s="4">
        <v>21</v>
      </c>
      <c r="U144" s="4">
        <v>0</v>
      </c>
      <c r="V144" s="4">
        <v>8</v>
      </c>
      <c r="W144" s="4">
        <v>0</v>
      </c>
      <c r="X144" s="4">
        <v>6</v>
      </c>
      <c r="Y144" s="4">
        <v>17</v>
      </c>
      <c r="Z144" s="4">
        <v>0</v>
      </c>
      <c r="AA144" s="4">
        <v>0</v>
      </c>
    </row>
    <row r="145" spans="1:27" ht="16" hidden="1" x14ac:dyDescent="0.2">
      <c r="A145" s="8" t="s">
        <v>139</v>
      </c>
      <c r="B145" s="4">
        <v>0</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21</v>
      </c>
      <c r="U145" s="4">
        <v>0</v>
      </c>
      <c r="V145" s="4">
        <v>0</v>
      </c>
      <c r="W145" s="4">
        <v>0</v>
      </c>
      <c r="X145" s="4">
        <v>0</v>
      </c>
      <c r="Y145" s="4">
        <v>0</v>
      </c>
      <c r="Z145" s="4">
        <v>0</v>
      </c>
      <c r="AA145" s="4">
        <v>0</v>
      </c>
    </row>
    <row r="146" spans="1:27" ht="16" hidden="1" x14ac:dyDescent="0.2">
      <c r="A146" s="8" t="s">
        <v>234</v>
      </c>
      <c r="B146" s="4">
        <v>0</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row>
    <row r="147" spans="1:27" ht="16" x14ac:dyDescent="0.2">
      <c r="A147" s="9" t="s">
        <v>365</v>
      </c>
      <c r="B147" s="4">
        <v>0</v>
      </c>
      <c r="C147" s="4">
        <v>0</v>
      </c>
      <c r="D147" s="4">
        <v>0</v>
      </c>
      <c r="E147" s="4">
        <v>0</v>
      </c>
      <c r="F147" s="4">
        <v>0</v>
      </c>
      <c r="G147" s="4">
        <v>0</v>
      </c>
      <c r="H147" s="4">
        <v>0</v>
      </c>
      <c r="I147" s="4">
        <v>0</v>
      </c>
      <c r="J147" s="4">
        <v>0</v>
      </c>
      <c r="K147" s="4">
        <v>0</v>
      </c>
      <c r="L147" s="4">
        <v>0</v>
      </c>
      <c r="M147" s="4">
        <v>0</v>
      </c>
      <c r="N147" s="4">
        <v>0</v>
      </c>
      <c r="O147" s="4">
        <v>0</v>
      </c>
      <c r="P147" s="4">
        <v>0</v>
      </c>
      <c r="Q147" s="4">
        <v>0</v>
      </c>
      <c r="R147" s="4">
        <v>0</v>
      </c>
      <c r="S147" s="4">
        <v>0</v>
      </c>
      <c r="T147" s="4">
        <v>0</v>
      </c>
      <c r="U147" s="4">
        <v>0</v>
      </c>
      <c r="V147" s="4">
        <v>0</v>
      </c>
      <c r="W147" s="4">
        <v>0</v>
      </c>
      <c r="X147" s="4">
        <v>0</v>
      </c>
      <c r="Y147" s="4">
        <v>0</v>
      </c>
      <c r="Z147" s="4">
        <v>0</v>
      </c>
      <c r="AA147" s="4">
        <v>0</v>
      </c>
    </row>
    <row r="148" spans="1:27" ht="16" hidden="1" x14ac:dyDescent="0.2">
      <c r="A148" s="8" t="s">
        <v>313</v>
      </c>
      <c r="B148" s="4">
        <v>0</v>
      </c>
      <c r="C148" s="4">
        <v>0</v>
      </c>
      <c r="D148" s="4">
        <v>0</v>
      </c>
      <c r="E148" s="4">
        <v>0</v>
      </c>
      <c r="F148" s="4">
        <v>0</v>
      </c>
      <c r="G148" s="4">
        <v>0</v>
      </c>
      <c r="H148" s="4">
        <v>0</v>
      </c>
      <c r="I148" s="4">
        <v>0</v>
      </c>
      <c r="J148" s="4">
        <v>0</v>
      </c>
      <c r="K148" s="4">
        <v>0</v>
      </c>
      <c r="L148" s="4">
        <v>0</v>
      </c>
      <c r="M148" s="4">
        <v>0</v>
      </c>
      <c r="N148" s="4">
        <v>0</v>
      </c>
      <c r="O148" s="4">
        <v>0</v>
      </c>
      <c r="P148" s="4">
        <v>0</v>
      </c>
      <c r="Q148" s="4">
        <v>0</v>
      </c>
      <c r="R148" s="4">
        <v>0</v>
      </c>
      <c r="S148" s="4">
        <v>0</v>
      </c>
      <c r="T148" s="4">
        <v>0</v>
      </c>
      <c r="U148" s="4">
        <v>0</v>
      </c>
      <c r="V148" s="4">
        <v>0</v>
      </c>
      <c r="W148" s="4">
        <v>0</v>
      </c>
      <c r="X148" s="4">
        <v>0</v>
      </c>
      <c r="Y148" s="4">
        <v>0</v>
      </c>
      <c r="Z148" s="4">
        <v>0</v>
      </c>
      <c r="AA148" s="4">
        <v>0</v>
      </c>
    </row>
    <row r="149" spans="1:27" ht="16" hidden="1" x14ac:dyDescent="0.2">
      <c r="A149" s="8" t="s">
        <v>76</v>
      </c>
      <c r="B149" s="4">
        <v>0</v>
      </c>
      <c r="C149" s="4">
        <v>0</v>
      </c>
      <c r="D149" s="4">
        <v>0</v>
      </c>
      <c r="E149" s="4">
        <v>0</v>
      </c>
      <c r="F149" s="4">
        <v>0</v>
      </c>
      <c r="G149" s="4">
        <v>0</v>
      </c>
      <c r="H149" s="4">
        <v>0</v>
      </c>
      <c r="I149" s="4">
        <v>0</v>
      </c>
      <c r="J149" s="4">
        <v>0</v>
      </c>
      <c r="K149" s="4">
        <v>0</v>
      </c>
      <c r="L149" s="4">
        <v>0</v>
      </c>
      <c r="M149" s="4">
        <v>0</v>
      </c>
      <c r="N149" s="4">
        <v>0</v>
      </c>
      <c r="O149" s="4">
        <v>0</v>
      </c>
      <c r="P149" s="4">
        <v>0</v>
      </c>
      <c r="Q149" s="4">
        <v>0</v>
      </c>
      <c r="R149" s="4">
        <v>0</v>
      </c>
      <c r="S149" s="4">
        <v>0</v>
      </c>
      <c r="T149" s="4">
        <v>0</v>
      </c>
      <c r="U149" s="4">
        <v>0</v>
      </c>
      <c r="V149" s="4">
        <v>0</v>
      </c>
      <c r="W149" s="4">
        <v>0</v>
      </c>
      <c r="X149" s="4">
        <v>0</v>
      </c>
      <c r="Y149" s="4">
        <v>0</v>
      </c>
      <c r="Z149" s="4">
        <v>0</v>
      </c>
      <c r="AA149" s="4">
        <v>0</v>
      </c>
    </row>
    <row r="150" spans="1:27" ht="16" hidden="1" x14ac:dyDescent="0.2">
      <c r="A150" s="8" t="s">
        <v>118</v>
      </c>
      <c r="B150" s="4">
        <v>0</v>
      </c>
      <c r="C150" s="4">
        <v>4</v>
      </c>
      <c r="D150" s="4">
        <v>0</v>
      </c>
      <c r="E150" s="4">
        <v>0</v>
      </c>
      <c r="F150" s="4">
        <v>0</v>
      </c>
      <c r="G150" s="4">
        <v>0</v>
      </c>
      <c r="H150" s="4">
        <v>0</v>
      </c>
      <c r="I150" s="4">
        <v>0</v>
      </c>
      <c r="J150" s="4">
        <v>0</v>
      </c>
      <c r="K150" s="4">
        <v>0</v>
      </c>
      <c r="L150" s="4">
        <v>0</v>
      </c>
      <c r="M150" s="4">
        <v>0</v>
      </c>
      <c r="N150" s="4">
        <v>0</v>
      </c>
      <c r="O150" s="4">
        <v>0</v>
      </c>
      <c r="P150" s="4">
        <v>0</v>
      </c>
      <c r="Q150" s="4">
        <v>0</v>
      </c>
      <c r="R150" s="4">
        <v>0</v>
      </c>
      <c r="S150" s="4">
        <v>0</v>
      </c>
      <c r="T150" s="4">
        <v>0</v>
      </c>
      <c r="U150" s="4">
        <v>0</v>
      </c>
      <c r="V150" s="4">
        <v>0</v>
      </c>
      <c r="W150" s="4">
        <v>0</v>
      </c>
      <c r="X150" s="4">
        <v>0</v>
      </c>
      <c r="Y150" s="4">
        <v>0</v>
      </c>
      <c r="Z150" s="4">
        <v>0</v>
      </c>
      <c r="AA150" s="4">
        <v>0</v>
      </c>
    </row>
    <row r="151" spans="1:27" ht="16" hidden="1" x14ac:dyDescent="0.2">
      <c r="A151" s="8" t="s">
        <v>278</v>
      </c>
      <c r="B151" s="4">
        <v>0</v>
      </c>
      <c r="C151" s="4">
        <v>0</v>
      </c>
      <c r="D151" s="4">
        <v>0</v>
      </c>
      <c r="E151" s="4">
        <v>0</v>
      </c>
      <c r="F151" s="4">
        <v>0</v>
      </c>
      <c r="G151" s="4">
        <v>0</v>
      </c>
      <c r="H151" s="4">
        <v>0</v>
      </c>
      <c r="I151" s="4">
        <v>0</v>
      </c>
      <c r="J151" s="4">
        <v>0</v>
      </c>
      <c r="K151" s="4">
        <v>0</v>
      </c>
      <c r="L151" s="4">
        <v>0</v>
      </c>
      <c r="M151" s="4">
        <v>0</v>
      </c>
      <c r="N151" s="4">
        <v>0</v>
      </c>
      <c r="O151" s="4">
        <v>0</v>
      </c>
      <c r="P151" s="4">
        <v>0</v>
      </c>
      <c r="Q151" s="4">
        <v>0</v>
      </c>
      <c r="R151" s="4">
        <v>0</v>
      </c>
      <c r="S151" s="4">
        <v>0</v>
      </c>
      <c r="T151" s="4">
        <v>0</v>
      </c>
      <c r="U151" s="4">
        <v>0</v>
      </c>
      <c r="V151" s="4">
        <v>0</v>
      </c>
      <c r="W151" s="4">
        <v>0</v>
      </c>
      <c r="X151" s="4">
        <v>0</v>
      </c>
      <c r="Y151" s="4">
        <v>0</v>
      </c>
      <c r="Z151" s="4">
        <v>0</v>
      </c>
      <c r="AA151" s="4">
        <v>0</v>
      </c>
    </row>
    <row r="152" spans="1:27" ht="16" hidden="1" x14ac:dyDescent="0.2">
      <c r="A152" s="9" t="s">
        <v>203</v>
      </c>
      <c r="B152" s="4">
        <v>0</v>
      </c>
      <c r="C152" s="4">
        <v>0</v>
      </c>
      <c r="D152" s="4">
        <v>0</v>
      </c>
      <c r="E152" s="4">
        <v>0</v>
      </c>
      <c r="F152" s="4">
        <v>0</v>
      </c>
      <c r="G152" s="4">
        <v>0</v>
      </c>
      <c r="H152" s="4">
        <v>0</v>
      </c>
      <c r="I152" s="4">
        <v>0</v>
      </c>
      <c r="J152" s="4">
        <v>0</v>
      </c>
      <c r="K152" s="4">
        <v>0</v>
      </c>
      <c r="L152" s="4">
        <v>0</v>
      </c>
      <c r="M152" s="4">
        <v>0</v>
      </c>
      <c r="N152" s="4">
        <v>0</v>
      </c>
      <c r="O152" s="4">
        <v>0</v>
      </c>
      <c r="P152" s="4">
        <v>0</v>
      </c>
      <c r="Q152" s="4">
        <v>0</v>
      </c>
      <c r="R152" s="4">
        <v>0</v>
      </c>
      <c r="S152" s="4">
        <v>0</v>
      </c>
      <c r="T152" s="4">
        <v>0</v>
      </c>
      <c r="U152" s="4">
        <v>0</v>
      </c>
      <c r="V152" s="4">
        <v>0</v>
      </c>
      <c r="W152" s="4">
        <v>0</v>
      </c>
      <c r="X152" s="4">
        <v>0</v>
      </c>
      <c r="Y152" s="4">
        <v>0</v>
      </c>
      <c r="Z152" s="4">
        <v>0</v>
      </c>
      <c r="AA152" s="4">
        <v>0</v>
      </c>
    </row>
    <row r="153" spans="1:27" ht="16" hidden="1" x14ac:dyDescent="0.2">
      <c r="A153" s="8" t="s">
        <v>254</v>
      </c>
      <c r="B153" s="4">
        <v>0</v>
      </c>
      <c r="C153" s="4">
        <v>0</v>
      </c>
      <c r="D153" s="4">
        <v>0</v>
      </c>
      <c r="E153" s="4">
        <v>0</v>
      </c>
      <c r="F153" s="4">
        <v>0</v>
      </c>
      <c r="G153" s="4">
        <v>0</v>
      </c>
      <c r="H153" s="4">
        <v>0</v>
      </c>
      <c r="I153" s="4">
        <v>0</v>
      </c>
      <c r="J153" s="4">
        <v>0</v>
      </c>
      <c r="K153" s="4">
        <v>0</v>
      </c>
      <c r="L153" s="4">
        <v>0</v>
      </c>
      <c r="M153" s="4">
        <v>0</v>
      </c>
      <c r="N153" s="4">
        <v>0</v>
      </c>
      <c r="O153" s="4">
        <v>0</v>
      </c>
      <c r="P153" s="4">
        <v>0</v>
      </c>
      <c r="Q153" s="4">
        <v>0</v>
      </c>
      <c r="R153" s="4">
        <v>0</v>
      </c>
      <c r="S153" s="4">
        <v>1</v>
      </c>
      <c r="T153" s="4">
        <v>0</v>
      </c>
      <c r="U153" s="4">
        <v>0</v>
      </c>
      <c r="V153" s="4">
        <v>0</v>
      </c>
      <c r="W153" s="4">
        <v>0</v>
      </c>
      <c r="X153" s="4">
        <v>0</v>
      </c>
      <c r="Y153" s="4">
        <v>0</v>
      </c>
      <c r="Z153" s="4">
        <v>0</v>
      </c>
      <c r="AA153" s="4">
        <v>0</v>
      </c>
    </row>
    <row r="154" spans="1:27" ht="16" hidden="1" x14ac:dyDescent="0.2">
      <c r="A154" s="4" t="s">
        <v>53</v>
      </c>
      <c r="B154" s="4">
        <v>97</v>
      </c>
      <c r="C154" s="4">
        <v>60</v>
      </c>
      <c r="D154" s="4">
        <v>99</v>
      </c>
      <c r="E154" s="4">
        <v>39</v>
      </c>
      <c r="F154" s="4">
        <v>39</v>
      </c>
      <c r="G154" s="4">
        <v>53</v>
      </c>
      <c r="H154" s="4">
        <v>271</v>
      </c>
      <c r="I154" s="4">
        <v>46</v>
      </c>
      <c r="J154" s="4">
        <v>70</v>
      </c>
      <c r="K154" s="4">
        <v>790</v>
      </c>
      <c r="L154" s="4">
        <v>22</v>
      </c>
      <c r="M154" s="4">
        <v>16</v>
      </c>
      <c r="N154" s="4">
        <v>114</v>
      </c>
      <c r="O154" s="4">
        <v>19</v>
      </c>
      <c r="P154" s="4">
        <v>5</v>
      </c>
      <c r="Q154" s="4">
        <v>335</v>
      </c>
      <c r="R154" s="4">
        <v>24</v>
      </c>
      <c r="S154" s="4">
        <v>164</v>
      </c>
      <c r="T154" s="4">
        <v>270</v>
      </c>
      <c r="U154" s="4">
        <v>9</v>
      </c>
      <c r="V154" s="4">
        <v>59</v>
      </c>
      <c r="W154" s="4">
        <v>93</v>
      </c>
      <c r="X154" s="4">
        <v>498</v>
      </c>
      <c r="Y154" s="4">
        <v>31</v>
      </c>
      <c r="Z154" s="4">
        <v>17</v>
      </c>
      <c r="AA154" s="4">
        <v>67</v>
      </c>
    </row>
    <row r="155" spans="1:27" ht="16" x14ac:dyDescent="0.2">
      <c r="A155" s="9" t="s">
        <v>366</v>
      </c>
      <c r="B155" s="4">
        <v>0</v>
      </c>
      <c r="C155" s="4">
        <v>0</v>
      </c>
      <c r="D155" s="4">
        <v>0</v>
      </c>
      <c r="E155" s="4">
        <v>0</v>
      </c>
      <c r="F155" s="4">
        <v>0</v>
      </c>
      <c r="G155" s="4">
        <v>0</v>
      </c>
      <c r="H155" s="4">
        <v>0</v>
      </c>
      <c r="I155" s="4">
        <v>0</v>
      </c>
      <c r="J155" s="4">
        <v>0</v>
      </c>
      <c r="K155" s="4">
        <v>0</v>
      </c>
      <c r="L155" s="4">
        <v>0</v>
      </c>
      <c r="M155" s="4">
        <v>0</v>
      </c>
      <c r="N155" s="4">
        <v>0</v>
      </c>
      <c r="O155" s="4">
        <v>0</v>
      </c>
      <c r="P155" s="4">
        <v>0</v>
      </c>
      <c r="Q155" s="4">
        <v>0</v>
      </c>
      <c r="R155" s="4">
        <v>0</v>
      </c>
      <c r="S155" s="4">
        <v>0</v>
      </c>
      <c r="T155" s="4">
        <v>0</v>
      </c>
      <c r="U155" s="4">
        <v>0</v>
      </c>
      <c r="V155" s="4">
        <v>0</v>
      </c>
      <c r="W155" s="4">
        <v>0</v>
      </c>
      <c r="X155" s="4">
        <v>0</v>
      </c>
      <c r="Y155" s="4">
        <v>0</v>
      </c>
      <c r="Z155" s="4">
        <v>0</v>
      </c>
      <c r="AA155" s="4">
        <v>0</v>
      </c>
    </row>
    <row r="156" spans="1:27" ht="16" hidden="1" x14ac:dyDescent="0.2">
      <c r="A156" s="8" t="s">
        <v>280</v>
      </c>
      <c r="B156" s="4">
        <v>0</v>
      </c>
      <c r="C156" s="4">
        <v>0</v>
      </c>
      <c r="D156" s="4">
        <v>0</v>
      </c>
      <c r="E156" s="4">
        <v>0</v>
      </c>
      <c r="F156" s="4">
        <v>0</v>
      </c>
      <c r="G156" s="4">
        <v>0</v>
      </c>
      <c r="H156" s="4">
        <v>0</v>
      </c>
      <c r="I156" s="4">
        <v>0</v>
      </c>
      <c r="J156" s="4">
        <v>0</v>
      </c>
      <c r="K156" s="4">
        <v>0</v>
      </c>
      <c r="L156" s="4">
        <v>0</v>
      </c>
      <c r="M156" s="4">
        <v>0</v>
      </c>
      <c r="N156" s="4">
        <v>0</v>
      </c>
      <c r="O156" s="4">
        <v>0</v>
      </c>
      <c r="P156" s="4">
        <v>0</v>
      </c>
      <c r="Q156" s="4">
        <v>0</v>
      </c>
      <c r="R156" s="4">
        <v>0</v>
      </c>
      <c r="S156" s="4">
        <v>0</v>
      </c>
      <c r="T156" s="4">
        <v>0</v>
      </c>
      <c r="U156" s="4">
        <v>0</v>
      </c>
      <c r="V156" s="4">
        <v>0</v>
      </c>
      <c r="W156" s="4">
        <v>0</v>
      </c>
      <c r="X156" s="4">
        <v>48</v>
      </c>
      <c r="Y156" s="4">
        <v>0</v>
      </c>
      <c r="Z156" s="4">
        <v>0</v>
      </c>
      <c r="AA156" s="4">
        <v>0</v>
      </c>
    </row>
    <row r="157" spans="1:27" ht="16" hidden="1" x14ac:dyDescent="0.2">
      <c r="A157" s="8" t="s">
        <v>299</v>
      </c>
      <c r="B157" s="4">
        <v>0</v>
      </c>
      <c r="C157" s="4">
        <v>0</v>
      </c>
      <c r="D157" s="4">
        <v>0</v>
      </c>
      <c r="E157" s="4">
        <v>0</v>
      </c>
      <c r="F157" s="4">
        <v>0</v>
      </c>
      <c r="G157" s="4">
        <v>0</v>
      </c>
      <c r="H157" s="4">
        <v>0</v>
      </c>
      <c r="I157" s="4">
        <v>0</v>
      </c>
      <c r="J157" s="4">
        <v>0</v>
      </c>
      <c r="K157" s="4">
        <v>0</v>
      </c>
      <c r="L157" s="4">
        <v>0</v>
      </c>
      <c r="M157" s="4">
        <v>0</v>
      </c>
      <c r="N157" s="4">
        <v>0</v>
      </c>
      <c r="O157" s="4">
        <v>0</v>
      </c>
      <c r="P157" s="4">
        <v>0</v>
      </c>
      <c r="Q157" s="4">
        <v>0</v>
      </c>
      <c r="R157" s="4">
        <v>0</v>
      </c>
      <c r="S157" s="4">
        <v>0</v>
      </c>
      <c r="T157" s="4">
        <v>0</v>
      </c>
      <c r="U157" s="4">
        <v>0</v>
      </c>
      <c r="V157" s="4">
        <v>0</v>
      </c>
      <c r="W157" s="4">
        <v>0</v>
      </c>
      <c r="X157" s="4">
        <v>0</v>
      </c>
      <c r="Y157" s="4">
        <v>0</v>
      </c>
      <c r="Z157" s="4">
        <v>0</v>
      </c>
      <c r="AA157" s="4">
        <v>0</v>
      </c>
    </row>
    <row r="158" spans="1:27" ht="16" hidden="1" x14ac:dyDescent="0.2">
      <c r="A158" s="8" t="s">
        <v>180</v>
      </c>
      <c r="B158" s="4">
        <v>0</v>
      </c>
      <c r="C158" s="4">
        <v>0</v>
      </c>
      <c r="D158" s="4">
        <v>0</v>
      </c>
      <c r="E158" s="4">
        <v>0</v>
      </c>
      <c r="F158" s="4">
        <v>0</v>
      </c>
      <c r="G158" s="4">
        <v>0</v>
      </c>
      <c r="H158" s="4">
        <v>0</v>
      </c>
      <c r="I158" s="4">
        <v>0</v>
      </c>
      <c r="J158" s="4">
        <v>0</v>
      </c>
      <c r="K158" s="4">
        <v>0</v>
      </c>
      <c r="L158" s="4">
        <v>0</v>
      </c>
      <c r="M158" s="4">
        <v>0</v>
      </c>
      <c r="N158" s="4">
        <v>4</v>
      </c>
      <c r="O158" s="4">
        <v>0</v>
      </c>
      <c r="P158" s="4">
        <v>0</v>
      </c>
      <c r="Q158" s="4">
        <v>0</v>
      </c>
      <c r="R158" s="4">
        <v>0</v>
      </c>
      <c r="S158" s="4">
        <v>9</v>
      </c>
      <c r="T158" s="4">
        <v>0</v>
      </c>
      <c r="U158" s="4">
        <v>0</v>
      </c>
      <c r="V158" s="4">
        <v>0</v>
      </c>
      <c r="W158" s="4">
        <v>0</v>
      </c>
      <c r="X158" s="4">
        <v>22</v>
      </c>
      <c r="Y158" s="4">
        <v>0</v>
      </c>
      <c r="Z158" s="4">
        <v>0</v>
      </c>
      <c r="AA158" s="4">
        <v>4</v>
      </c>
    </row>
    <row r="159" spans="1:27" ht="32" hidden="1" x14ac:dyDescent="0.2">
      <c r="A159" s="8" t="s">
        <v>79</v>
      </c>
      <c r="B159" s="4">
        <v>19</v>
      </c>
      <c r="C159" s="4">
        <v>4</v>
      </c>
      <c r="D159" s="4">
        <v>0</v>
      </c>
      <c r="E159" s="4">
        <v>2</v>
      </c>
      <c r="F159" s="4">
        <v>3</v>
      </c>
      <c r="G159" s="4">
        <v>11</v>
      </c>
      <c r="H159" s="4">
        <v>48</v>
      </c>
      <c r="I159" s="4">
        <v>2</v>
      </c>
      <c r="J159" s="4">
        <v>8</v>
      </c>
      <c r="K159" s="4">
        <v>18</v>
      </c>
      <c r="L159" s="4">
        <v>3</v>
      </c>
      <c r="M159" s="4">
        <v>0</v>
      </c>
      <c r="N159" s="4">
        <v>10</v>
      </c>
      <c r="O159" s="4">
        <v>3</v>
      </c>
      <c r="P159" s="4">
        <v>0</v>
      </c>
      <c r="Q159" s="4">
        <v>18</v>
      </c>
      <c r="R159" s="4">
        <v>0</v>
      </c>
      <c r="S159" s="4">
        <v>17</v>
      </c>
      <c r="T159" s="4">
        <v>12</v>
      </c>
      <c r="U159" s="4">
        <v>0</v>
      </c>
      <c r="V159" s="4">
        <v>5</v>
      </c>
      <c r="W159" s="4">
        <v>12</v>
      </c>
      <c r="X159" s="4">
        <v>0</v>
      </c>
      <c r="Y159" s="4">
        <v>2</v>
      </c>
      <c r="Z159" s="4">
        <v>0</v>
      </c>
      <c r="AA159" s="4">
        <v>10</v>
      </c>
    </row>
    <row r="160" spans="1:27" ht="32" hidden="1" x14ac:dyDescent="0.2">
      <c r="A160" s="9" t="s">
        <v>83</v>
      </c>
      <c r="B160" s="4">
        <v>5</v>
      </c>
      <c r="C160" s="4">
        <v>0</v>
      </c>
      <c r="D160" s="4">
        <v>0</v>
      </c>
      <c r="E160" s="4">
        <v>0</v>
      </c>
      <c r="F160" s="4">
        <v>0</v>
      </c>
      <c r="G160" s="4">
        <v>0</v>
      </c>
      <c r="H160" s="4">
        <v>0</v>
      </c>
      <c r="I160" s="4">
        <v>0</v>
      </c>
      <c r="J160" s="4">
        <v>8</v>
      </c>
      <c r="K160" s="4">
        <v>0</v>
      </c>
      <c r="L160" s="4">
        <v>0</v>
      </c>
      <c r="M160" s="4">
        <v>0</v>
      </c>
      <c r="N160" s="4">
        <v>8</v>
      </c>
      <c r="O160" s="4">
        <v>0</v>
      </c>
      <c r="P160" s="4">
        <v>0</v>
      </c>
      <c r="Q160" s="4">
        <v>0</v>
      </c>
      <c r="R160" s="4">
        <v>0</v>
      </c>
      <c r="S160" s="4">
        <v>17</v>
      </c>
      <c r="T160" s="4">
        <v>12</v>
      </c>
      <c r="U160" s="4">
        <v>0</v>
      </c>
      <c r="V160" s="4">
        <v>5</v>
      </c>
      <c r="W160" s="4">
        <v>0</v>
      </c>
      <c r="X160" s="4">
        <v>0</v>
      </c>
      <c r="Y160" s="4">
        <v>0</v>
      </c>
      <c r="Z160" s="4">
        <v>0</v>
      </c>
      <c r="AA160" s="4">
        <v>6</v>
      </c>
    </row>
    <row r="161" spans="1:27" ht="16" hidden="1" x14ac:dyDescent="0.2">
      <c r="A161" s="9" t="s">
        <v>391</v>
      </c>
      <c r="B161" s="4">
        <v>0</v>
      </c>
      <c r="C161" s="4">
        <v>0</v>
      </c>
      <c r="D161" s="4">
        <v>0</v>
      </c>
      <c r="E161" s="4">
        <v>0</v>
      </c>
      <c r="F161" s="4">
        <v>0</v>
      </c>
      <c r="G161" s="4">
        <v>0</v>
      </c>
      <c r="H161" s="4">
        <v>0</v>
      </c>
      <c r="I161" s="4">
        <v>0</v>
      </c>
      <c r="J161" s="4">
        <v>0</v>
      </c>
      <c r="K161" s="4">
        <v>0</v>
      </c>
      <c r="L161" s="4">
        <v>0</v>
      </c>
      <c r="M161" s="4">
        <v>0</v>
      </c>
      <c r="N161" s="4">
        <v>0</v>
      </c>
      <c r="O161" s="4">
        <v>0</v>
      </c>
      <c r="P161" s="4">
        <v>0</v>
      </c>
      <c r="Q161" s="4">
        <v>9</v>
      </c>
      <c r="R161" s="4">
        <v>0</v>
      </c>
      <c r="S161" s="4">
        <v>0</v>
      </c>
      <c r="T161" s="4">
        <v>0</v>
      </c>
      <c r="U161" s="4">
        <v>0</v>
      </c>
      <c r="V161" s="4">
        <v>0</v>
      </c>
      <c r="W161" s="4">
        <v>3</v>
      </c>
      <c r="X161" s="4">
        <v>0</v>
      </c>
      <c r="Y161" s="4">
        <v>0</v>
      </c>
      <c r="Z161" s="4">
        <v>0</v>
      </c>
      <c r="AA161" s="4">
        <v>0</v>
      </c>
    </row>
    <row r="162" spans="1:27" ht="16" hidden="1" x14ac:dyDescent="0.2">
      <c r="A162" s="8" t="s">
        <v>236</v>
      </c>
      <c r="B162" s="4">
        <v>0</v>
      </c>
      <c r="C162" s="4">
        <v>0</v>
      </c>
      <c r="D162" s="4">
        <v>0</v>
      </c>
      <c r="E162" s="4">
        <v>0</v>
      </c>
      <c r="F162" s="4">
        <v>0</v>
      </c>
      <c r="G162" s="4">
        <v>0</v>
      </c>
      <c r="H162" s="4">
        <v>0</v>
      </c>
      <c r="I162" s="4">
        <v>0</v>
      </c>
      <c r="J162" s="4">
        <v>0</v>
      </c>
      <c r="K162" s="4">
        <v>0</v>
      </c>
      <c r="L162" s="4">
        <v>0</v>
      </c>
      <c r="M162" s="4">
        <v>0</v>
      </c>
      <c r="N162" s="4">
        <v>0</v>
      </c>
      <c r="O162" s="4">
        <v>0</v>
      </c>
      <c r="P162" s="4">
        <v>0</v>
      </c>
      <c r="Q162" s="4">
        <v>0</v>
      </c>
      <c r="R162" s="4">
        <v>0</v>
      </c>
      <c r="S162" s="4">
        <v>0</v>
      </c>
      <c r="T162" s="4">
        <v>0</v>
      </c>
      <c r="U162" s="4">
        <v>0</v>
      </c>
      <c r="V162" s="4">
        <v>0</v>
      </c>
      <c r="W162" s="4">
        <v>0</v>
      </c>
      <c r="X162" s="4">
        <v>0</v>
      </c>
      <c r="Y162" s="4">
        <v>0</v>
      </c>
      <c r="Z162" s="4">
        <v>0</v>
      </c>
      <c r="AA162" s="4">
        <v>0</v>
      </c>
    </row>
    <row r="163" spans="1:27" ht="16" hidden="1" x14ac:dyDescent="0.2">
      <c r="A163" s="9" t="s">
        <v>392</v>
      </c>
      <c r="B163" s="4">
        <v>0</v>
      </c>
      <c r="C163" s="4">
        <v>0</v>
      </c>
      <c r="D163" s="4">
        <v>0</v>
      </c>
      <c r="E163" s="4">
        <v>2</v>
      </c>
      <c r="F163" s="4">
        <v>0</v>
      </c>
      <c r="G163" s="4">
        <v>0</v>
      </c>
      <c r="H163" s="4">
        <v>0</v>
      </c>
      <c r="I163" s="4">
        <v>0</v>
      </c>
      <c r="J163" s="4">
        <v>0</v>
      </c>
      <c r="K163" s="4">
        <v>0</v>
      </c>
      <c r="L163" s="4">
        <v>0</v>
      </c>
      <c r="M163" s="4">
        <v>0</v>
      </c>
      <c r="N163" s="4">
        <v>0</v>
      </c>
      <c r="O163" s="4">
        <v>0</v>
      </c>
      <c r="P163" s="4">
        <v>0</v>
      </c>
      <c r="Q163" s="4">
        <v>0</v>
      </c>
      <c r="R163" s="4">
        <v>0</v>
      </c>
      <c r="S163" s="4">
        <v>0</v>
      </c>
      <c r="T163" s="4">
        <v>0</v>
      </c>
      <c r="U163" s="4">
        <v>0</v>
      </c>
      <c r="V163" s="4">
        <v>0</v>
      </c>
      <c r="W163" s="4">
        <v>0</v>
      </c>
      <c r="X163" s="4">
        <v>0</v>
      </c>
      <c r="Y163" s="4">
        <v>0</v>
      </c>
      <c r="Z163" s="4">
        <v>0</v>
      </c>
      <c r="AA163" s="4">
        <v>0</v>
      </c>
    </row>
    <row r="164" spans="1:27" ht="16" hidden="1" x14ac:dyDescent="0.2">
      <c r="A164" s="8" t="s">
        <v>257</v>
      </c>
      <c r="B164" s="4">
        <v>0</v>
      </c>
      <c r="C164" s="4">
        <v>0</v>
      </c>
      <c r="D164" s="4">
        <v>12</v>
      </c>
      <c r="E164" s="4">
        <v>0</v>
      </c>
      <c r="F164" s="4">
        <v>0</v>
      </c>
      <c r="G164" s="4">
        <v>0</v>
      </c>
      <c r="H164" s="4">
        <v>0</v>
      </c>
      <c r="I164" s="4">
        <v>0</v>
      </c>
      <c r="J164" s="4">
        <v>0</v>
      </c>
      <c r="K164" s="4">
        <v>46</v>
      </c>
      <c r="L164" s="4">
        <v>4</v>
      </c>
      <c r="M164" s="4">
        <v>0</v>
      </c>
      <c r="N164" s="4">
        <v>0</v>
      </c>
      <c r="O164" s="4">
        <v>0</v>
      </c>
      <c r="P164" s="4">
        <v>0</v>
      </c>
      <c r="Q164" s="4">
        <v>0</v>
      </c>
      <c r="R164" s="4">
        <v>0</v>
      </c>
      <c r="S164" s="4">
        <v>0</v>
      </c>
      <c r="T164" s="4">
        <v>1</v>
      </c>
      <c r="U164" s="4">
        <v>0</v>
      </c>
      <c r="V164" s="4">
        <v>0</v>
      </c>
      <c r="W164" s="4">
        <v>0</v>
      </c>
      <c r="X164" s="4">
        <v>0</v>
      </c>
      <c r="Y164" s="4">
        <v>0</v>
      </c>
      <c r="Z164" s="4">
        <v>0</v>
      </c>
      <c r="AA164" s="4">
        <v>0</v>
      </c>
    </row>
    <row r="165" spans="1:27" ht="16" x14ac:dyDescent="0.2">
      <c r="A165" s="9" t="s">
        <v>367</v>
      </c>
      <c r="B165" s="4">
        <v>0</v>
      </c>
      <c r="C165" s="4">
        <v>0</v>
      </c>
      <c r="D165" s="4">
        <v>0</v>
      </c>
      <c r="E165" s="4">
        <v>0</v>
      </c>
      <c r="F165" s="4">
        <v>0</v>
      </c>
      <c r="G165" s="4">
        <v>0</v>
      </c>
      <c r="H165" s="4">
        <v>0</v>
      </c>
      <c r="I165" s="4">
        <v>0</v>
      </c>
      <c r="J165" s="4">
        <v>0</v>
      </c>
      <c r="K165" s="4">
        <v>0</v>
      </c>
      <c r="L165" s="4">
        <v>0</v>
      </c>
      <c r="M165" s="4">
        <v>0</v>
      </c>
      <c r="N165" s="4">
        <v>0</v>
      </c>
      <c r="O165" s="4">
        <v>0</v>
      </c>
      <c r="P165" s="4">
        <v>0</v>
      </c>
      <c r="Q165" s="4">
        <v>0</v>
      </c>
      <c r="R165" s="4">
        <v>0</v>
      </c>
      <c r="S165" s="4">
        <v>0</v>
      </c>
      <c r="T165" s="4">
        <v>0</v>
      </c>
      <c r="U165" s="4">
        <v>0</v>
      </c>
      <c r="V165" s="4">
        <v>0</v>
      </c>
      <c r="W165" s="4">
        <v>0</v>
      </c>
      <c r="X165" s="4">
        <v>0</v>
      </c>
      <c r="Y165" s="4">
        <v>0</v>
      </c>
      <c r="Z165" s="4">
        <v>0</v>
      </c>
      <c r="AA165" s="4">
        <v>0</v>
      </c>
    </row>
    <row r="166" spans="1:27" ht="16" hidden="1" x14ac:dyDescent="0.2">
      <c r="A166" s="7" t="s">
        <v>320</v>
      </c>
      <c r="B166" s="4" t="s">
        <v>67</v>
      </c>
      <c r="C166" s="4" t="s">
        <v>67</v>
      </c>
      <c r="D166" s="4" t="s">
        <v>67</v>
      </c>
      <c r="E166" s="4" t="s">
        <v>67</v>
      </c>
      <c r="F166" s="4" t="s">
        <v>67</v>
      </c>
      <c r="G166" s="4" t="s">
        <v>67</v>
      </c>
      <c r="H166" s="4" t="s">
        <v>67</v>
      </c>
      <c r="I166" s="4" t="s">
        <v>67</v>
      </c>
      <c r="J166" s="4" t="s">
        <v>67</v>
      </c>
      <c r="K166" s="4" t="s">
        <v>67</v>
      </c>
      <c r="L166" s="4" t="s">
        <v>67</v>
      </c>
      <c r="M166" s="4" t="s">
        <v>67</v>
      </c>
      <c r="N166" s="4" t="s">
        <v>67</v>
      </c>
      <c r="O166" s="4" t="s">
        <v>67</v>
      </c>
      <c r="P166" s="4" t="s">
        <v>67</v>
      </c>
      <c r="Q166" s="4" t="s">
        <v>78</v>
      </c>
      <c r="R166" s="4" t="s">
        <v>67</v>
      </c>
      <c r="S166" s="4" t="s">
        <v>67</v>
      </c>
      <c r="T166" s="4" t="s">
        <v>166</v>
      </c>
      <c r="U166" s="4" t="s">
        <v>67</v>
      </c>
      <c r="V166" s="4" t="s">
        <v>67</v>
      </c>
      <c r="W166" s="4" t="s">
        <v>67</v>
      </c>
      <c r="X166" s="4" t="s">
        <v>67</v>
      </c>
      <c r="Y166" s="4" t="s">
        <v>67</v>
      </c>
      <c r="Z166" s="4" t="s">
        <v>67</v>
      </c>
      <c r="AA166" s="4" t="s">
        <v>67</v>
      </c>
    </row>
    <row r="167" spans="1:27" ht="16" hidden="1" x14ac:dyDescent="0.2">
      <c r="A167" s="7" t="s">
        <v>261</v>
      </c>
      <c r="B167" s="4" t="s">
        <v>67</v>
      </c>
      <c r="C167" s="4" t="s">
        <v>67</v>
      </c>
      <c r="D167" s="4" t="s">
        <v>67</v>
      </c>
      <c r="E167" s="4" t="s">
        <v>67</v>
      </c>
      <c r="F167" s="4" t="s">
        <v>67</v>
      </c>
      <c r="G167" s="4" t="s">
        <v>67</v>
      </c>
      <c r="H167" s="4" t="s">
        <v>67</v>
      </c>
      <c r="I167" s="4" t="s">
        <v>67</v>
      </c>
      <c r="J167" s="4" t="s">
        <v>67</v>
      </c>
      <c r="K167" s="4" t="s">
        <v>452</v>
      </c>
      <c r="L167" s="4" t="s">
        <v>67</v>
      </c>
      <c r="M167" s="4" t="s">
        <v>67</v>
      </c>
      <c r="N167" s="4" t="s">
        <v>271</v>
      </c>
      <c r="O167" s="4" t="s">
        <v>67</v>
      </c>
      <c r="P167" s="4" t="s">
        <v>67</v>
      </c>
      <c r="Q167" s="4" t="s">
        <v>67</v>
      </c>
      <c r="R167" s="4" t="s">
        <v>67</v>
      </c>
      <c r="S167" s="4" t="s">
        <v>67</v>
      </c>
      <c r="T167" s="4" t="s">
        <v>67</v>
      </c>
      <c r="U167" s="4" t="s">
        <v>67</v>
      </c>
      <c r="V167" s="4" t="s">
        <v>67</v>
      </c>
      <c r="W167" s="4" t="s">
        <v>275</v>
      </c>
      <c r="X167" s="4" t="s">
        <v>281</v>
      </c>
      <c r="Y167" s="4" t="s">
        <v>67</v>
      </c>
      <c r="Z167" s="4" t="s">
        <v>67</v>
      </c>
      <c r="AA167" s="4" t="s">
        <v>275</v>
      </c>
    </row>
    <row r="168" spans="1:27" ht="16" hidden="1" x14ac:dyDescent="0.2">
      <c r="A168" s="7" t="s">
        <v>99</v>
      </c>
      <c r="B168" s="4" t="s">
        <v>78</v>
      </c>
      <c r="C168" s="4" t="s">
        <v>271</v>
      </c>
      <c r="D168" s="4" t="s">
        <v>67</v>
      </c>
      <c r="E168" s="4" t="s">
        <v>271</v>
      </c>
      <c r="F168" s="4" t="s">
        <v>119</v>
      </c>
      <c r="G168" s="4" t="s">
        <v>75</v>
      </c>
      <c r="H168" s="4" t="s">
        <v>68</v>
      </c>
      <c r="I168" s="4" t="s">
        <v>78</v>
      </c>
      <c r="J168" s="4" t="s">
        <v>119</v>
      </c>
      <c r="K168" s="4" t="s">
        <v>117</v>
      </c>
      <c r="L168" s="4" t="s">
        <v>67</v>
      </c>
      <c r="M168" s="4" t="s">
        <v>104</v>
      </c>
      <c r="N168" s="4" t="s">
        <v>75</v>
      </c>
      <c r="O168" s="4" t="s">
        <v>67</v>
      </c>
      <c r="P168" s="4" t="s">
        <v>67</v>
      </c>
      <c r="Q168" s="4" t="s">
        <v>268</v>
      </c>
      <c r="R168" s="4" t="s">
        <v>270</v>
      </c>
      <c r="S168" s="4" t="s">
        <v>67</v>
      </c>
      <c r="T168" s="4" t="s">
        <v>107</v>
      </c>
      <c r="U168" s="4" t="s">
        <v>67</v>
      </c>
      <c r="V168" s="4" t="s">
        <v>67</v>
      </c>
      <c r="W168" s="4" t="s">
        <v>119</v>
      </c>
      <c r="X168" s="4" t="s">
        <v>67</v>
      </c>
      <c r="Y168" s="4" t="s">
        <v>146</v>
      </c>
      <c r="Z168" s="4" t="s">
        <v>67</v>
      </c>
      <c r="AA168" s="4" t="s">
        <v>67</v>
      </c>
    </row>
    <row r="169" spans="1:27" ht="16" hidden="1" x14ac:dyDescent="0.2">
      <c r="A169" s="8" t="s">
        <v>282</v>
      </c>
      <c r="B169" s="4" t="s">
        <v>67</v>
      </c>
      <c r="C169" s="4" t="s">
        <v>67</v>
      </c>
      <c r="D169" s="4" t="s">
        <v>67</v>
      </c>
      <c r="E169" s="4" t="s">
        <v>67</v>
      </c>
      <c r="F169" s="4" t="s">
        <v>67</v>
      </c>
      <c r="G169" s="4" t="s">
        <v>67</v>
      </c>
      <c r="H169" s="4" t="s">
        <v>67</v>
      </c>
      <c r="I169" s="4" t="s">
        <v>67</v>
      </c>
      <c r="J169" s="4" t="s">
        <v>67</v>
      </c>
      <c r="K169" s="4" t="s">
        <v>67</v>
      </c>
      <c r="L169" s="4" t="s">
        <v>67</v>
      </c>
      <c r="M169" s="4" t="s">
        <v>67</v>
      </c>
      <c r="N169" s="4" t="s">
        <v>67</v>
      </c>
      <c r="O169" s="4" t="s">
        <v>67</v>
      </c>
      <c r="P169" s="4" t="s">
        <v>67</v>
      </c>
      <c r="Q169" s="4" t="s">
        <v>67</v>
      </c>
      <c r="R169" s="4" t="s">
        <v>67</v>
      </c>
      <c r="S169" s="4" t="s">
        <v>67</v>
      </c>
      <c r="T169" s="4" t="s">
        <v>67</v>
      </c>
      <c r="U169" s="4" t="s">
        <v>67</v>
      </c>
      <c r="V169" s="4" t="s">
        <v>67</v>
      </c>
      <c r="W169" s="4" t="s">
        <v>67</v>
      </c>
      <c r="X169" s="4" t="s">
        <v>67</v>
      </c>
      <c r="Y169" s="4" t="s">
        <v>67</v>
      </c>
      <c r="Z169" s="4" t="s">
        <v>67</v>
      </c>
      <c r="AA169" s="4" t="s">
        <v>67</v>
      </c>
    </row>
    <row r="170" spans="1:27" ht="16" hidden="1" x14ac:dyDescent="0.2">
      <c r="A170" s="8" t="s">
        <v>300</v>
      </c>
      <c r="B170" s="4" t="s">
        <v>67</v>
      </c>
      <c r="C170" s="4" t="s">
        <v>67</v>
      </c>
      <c r="D170" s="4" t="s">
        <v>67</v>
      </c>
      <c r="E170" s="4" t="s">
        <v>67</v>
      </c>
      <c r="F170" s="4" t="s">
        <v>67</v>
      </c>
      <c r="G170" s="4" t="s">
        <v>67</v>
      </c>
      <c r="H170" s="4" t="s">
        <v>67</v>
      </c>
      <c r="I170" s="4" t="s">
        <v>67</v>
      </c>
      <c r="J170" s="4" t="s">
        <v>67</v>
      </c>
      <c r="K170" s="4" t="s">
        <v>67</v>
      </c>
      <c r="L170" s="4" t="s">
        <v>67</v>
      </c>
      <c r="M170" s="4" t="s">
        <v>67</v>
      </c>
      <c r="N170" s="4" t="s">
        <v>67</v>
      </c>
      <c r="O170" s="4" t="s">
        <v>67</v>
      </c>
      <c r="P170" s="4" t="s">
        <v>67</v>
      </c>
      <c r="Q170" s="4" t="s">
        <v>67</v>
      </c>
      <c r="R170" s="4" t="s">
        <v>67</v>
      </c>
      <c r="S170" s="4" t="s">
        <v>67</v>
      </c>
      <c r="T170" s="4" t="s">
        <v>67</v>
      </c>
      <c r="U170" s="4" t="s">
        <v>67</v>
      </c>
      <c r="V170" s="4" t="s">
        <v>67</v>
      </c>
      <c r="W170" s="4" t="s">
        <v>67</v>
      </c>
      <c r="X170" s="4" t="s">
        <v>67</v>
      </c>
      <c r="Y170" s="4" t="s">
        <v>67</v>
      </c>
      <c r="Z170" s="4" t="s">
        <v>67</v>
      </c>
      <c r="AA170" s="4" t="s">
        <v>67</v>
      </c>
    </row>
    <row r="173" spans="1:27" ht="96" x14ac:dyDescent="0.2">
      <c r="A173" s="13"/>
      <c r="B173" s="15" t="s">
        <v>488</v>
      </c>
      <c r="C173" s="5" t="s">
        <v>494</v>
      </c>
      <c r="D173" s="5" t="s">
        <v>495</v>
      </c>
      <c r="E173" s="5" t="s">
        <v>497</v>
      </c>
      <c r="F173" s="5" t="s">
        <v>500</v>
      </c>
      <c r="G173" s="5" t="s">
        <v>501</v>
      </c>
      <c r="H173" s="5" t="s">
        <v>503</v>
      </c>
      <c r="I173" s="5" t="s">
        <v>504</v>
      </c>
      <c r="J173" s="5" t="s">
        <v>505</v>
      </c>
      <c r="K173" s="5" t="s">
        <v>506</v>
      </c>
      <c r="L173" s="5" t="s">
        <v>507</v>
      </c>
      <c r="M173" s="5" t="s">
        <v>509</v>
      </c>
      <c r="N173" s="14" t="s">
        <v>511</v>
      </c>
      <c r="O173" s="16" t="s">
        <v>487</v>
      </c>
    </row>
    <row r="174" spans="1:27" ht="16" x14ac:dyDescent="0.2">
      <c r="A174" s="9" t="s">
        <v>355</v>
      </c>
      <c r="B174" s="4">
        <v>0</v>
      </c>
      <c r="C174" s="4">
        <v>0</v>
      </c>
      <c r="D174" s="4">
        <v>0</v>
      </c>
      <c r="E174" s="4">
        <v>0</v>
      </c>
      <c r="F174" s="4">
        <v>0</v>
      </c>
      <c r="G174" s="4">
        <v>0</v>
      </c>
      <c r="H174" s="4">
        <v>0</v>
      </c>
      <c r="I174" s="4">
        <v>0</v>
      </c>
      <c r="J174" s="4">
        <v>0</v>
      </c>
      <c r="K174" s="4">
        <v>0</v>
      </c>
      <c r="L174" s="4">
        <v>0</v>
      </c>
      <c r="M174" s="4">
        <v>0</v>
      </c>
      <c r="N174" s="4">
        <v>0</v>
      </c>
      <c r="O174" s="4">
        <f xml:space="preserve"> SUM(B174:N174)</f>
        <v>0</v>
      </c>
    </row>
    <row r="175" spans="1:27" ht="16" x14ac:dyDescent="0.2">
      <c r="A175" s="9" t="s">
        <v>356</v>
      </c>
      <c r="B175" s="4">
        <v>0</v>
      </c>
      <c r="C175" s="4">
        <v>0</v>
      </c>
      <c r="D175" s="4">
        <v>0</v>
      </c>
      <c r="E175" s="4">
        <v>0</v>
      </c>
      <c r="F175" s="4">
        <v>0</v>
      </c>
      <c r="G175" s="4">
        <v>0</v>
      </c>
      <c r="H175" s="4">
        <v>0</v>
      </c>
      <c r="I175" s="4">
        <v>0</v>
      </c>
      <c r="J175" s="4">
        <v>1</v>
      </c>
      <c r="K175" s="4">
        <v>0</v>
      </c>
      <c r="L175" s="4">
        <v>0</v>
      </c>
      <c r="M175" s="4">
        <v>0</v>
      </c>
      <c r="N175" s="4">
        <v>0</v>
      </c>
      <c r="O175" s="4">
        <f t="shared" ref="O175:O187" si="0" xml:space="preserve"> SUM(B175:N175)</f>
        <v>1</v>
      </c>
    </row>
    <row r="176" spans="1:27" ht="16" x14ac:dyDescent="0.2">
      <c r="A176" s="9" t="s">
        <v>370</v>
      </c>
      <c r="B176" s="4">
        <v>0</v>
      </c>
      <c r="C176" s="4">
        <v>0</v>
      </c>
      <c r="D176" s="4">
        <v>0</v>
      </c>
      <c r="E176" s="4">
        <v>0</v>
      </c>
      <c r="F176" s="4">
        <v>0</v>
      </c>
      <c r="G176" s="4">
        <v>0</v>
      </c>
      <c r="H176" s="4">
        <v>0</v>
      </c>
      <c r="I176" s="4">
        <v>0</v>
      </c>
      <c r="J176" s="4">
        <v>0</v>
      </c>
      <c r="K176" s="4">
        <v>0</v>
      </c>
      <c r="L176" s="4">
        <v>0</v>
      </c>
      <c r="M176" s="4">
        <v>0</v>
      </c>
      <c r="N176" s="4">
        <v>0</v>
      </c>
      <c r="O176" s="4">
        <f t="shared" si="0"/>
        <v>0</v>
      </c>
    </row>
    <row r="177" spans="1:15" ht="16" x14ac:dyDescent="0.2">
      <c r="A177" s="9" t="s">
        <v>358</v>
      </c>
      <c r="B177" s="4">
        <v>24</v>
      </c>
      <c r="C177" s="4">
        <v>7</v>
      </c>
      <c r="D177" s="4">
        <v>0</v>
      </c>
      <c r="E177" s="4">
        <v>0</v>
      </c>
      <c r="F177" s="4">
        <v>10</v>
      </c>
      <c r="G177" s="4">
        <v>0</v>
      </c>
      <c r="H177" s="4">
        <v>1</v>
      </c>
      <c r="I177" s="4">
        <v>0</v>
      </c>
      <c r="J177" s="4">
        <v>1</v>
      </c>
      <c r="K177" s="4">
        <v>2</v>
      </c>
      <c r="L177" s="4">
        <v>0</v>
      </c>
      <c r="M177" s="4">
        <v>8</v>
      </c>
      <c r="N177" s="4">
        <v>2</v>
      </c>
      <c r="O177" s="4">
        <f t="shared" si="0"/>
        <v>55</v>
      </c>
    </row>
    <row r="178" spans="1:15" ht="16" x14ac:dyDescent="0.2">
      <c r="A178" s="9" t="s">
        <v>359</v>
      </c>
      <c r="B178" s="4">
        <v>0</v>
      </c>
      <c r="C178" s="4">
        <v>0</v>
      </c>
      <c r="D178" s="4">
        <v>0</v>
      </c>
      <c r="E178" s="4">
        <v>0</v>
      </c>
      <c r="F178" s="4">
        <v>0</v>
      </c>
      <c r="G178" s="4">
        <v>0</v>
      </c>
      <c r="H178" s="4">
        <v>0</v>
      </c>
      <c r="I178" s="4">
        <v>0</v>
      </c>
      <c r="J178" s="4">
        <v>0</v>
      </c>
      <c r="K178" s="4">
        <v>0</v>
      </c>
      <c r="L178" s="4">
        <v>0</v>
      </c>
      <c r="M178" s="4">
        <v>0</v>
      </c>
      <c r="N178" s="4">
        <v>0</v>
      </c>
      <c r="O178" s="4">
        <f t="shared" si="0"/>
        <v>0</v>
      </c>
    </row>
    <row r="179" spans="1:15" ht="16" x14ac:dyDescent="0.2">
      <c r="A179" s="9" t="s">
        <v>360</v>
      </c>
      <c r="B179" s="4">
        <v>0</v>
      </c>
      <c r="C179" s="4">
        <v>0</v>
      </c>
      <c r="D179" s="4">
        <v>0</v>
      </c>
      <c r="E179" s="4">
        <v>18</v>
      </c>
      <c r="F179" s="4">
        <v>0</v>
      </c>
      <c r="G179" s="4">
        <v>3</v>
      </c>
      <c r="H179" s="4">
        <v>0</v>
      </c>
      <c r="I179" s="4">
        <v>4</v>
      </c>
      <c r="J179" s="4">
        <v>0</v>
      </c>
      <c r="K179" s="4">
        <v>0</v>
      </c>
      <c r="L179" s="4">
        <v>0</v>
      </c>
      <c r="M179" s="4">
        <v>0</v>
      </c>
      <c r="N179" s="4">
        <v>0</v>
      </c>
      <c r="O179" s="4">
        <f t="shared" si="0"/>
        <v>25</v>
      </c>
    </row>
    <row r="180" spans="1:15" ht="16" x14ac:dyDescent="0.2">
      <c r="A180" s="9" t="s">
        <v>361</v>
      </c>
      <c r="B180" s="4">
        <v>0</v>
      </c>
      <c r="C180" s="4">
        <v>0</v>
      </c>
      <c r="D180" s="4">
        <v>0</v>
      </c>
      <c r="E180" s="4">
        <v>0</v>
      </c>
      <c r="F180" s="4">
        <v>0</v>
      </c>
      <c r="G180" s="4">
        <v>0</v>
      </c>
      <c r="H180" s="4">
        <v>0</v>
      </c>
      <c r="I180" s="4">
        <v>0</v>
      </c>
      <c r="J180" s="4">
        <v>0</v>
      </c>
      <c r="K180" s="4">
        <v>0</v>
      </c>
      <c r="L180" s="4">
        <v>0</v>
      </c>
      <c r="M180" s="4">
        <v>0</v>
      </c>
      <c r="N180" s="4">
        <v>0</v>
      </c>
      <c r="O180" s="4">
        <f t="shared" si="0"/>
        <v>0</v>
      </c>
    </row>
    <row r="181" spans="1:15" ht="16" x14ac:dyDescent="0.2">
      <c r="A181" s="9" t="s">
        <v>388</v>
      </c>
      <c r="B181" s="4">
        <v>0</v>
      </c>
      <c r="C181" s="4">
        <v>0</v>
      </c>
      <c r="D181" s="4">
        <v>4</v>
      </c>
      <c r="E181" s="4">
        <v>0</v>
      </c>
      <c r="F181" s="4">
        <v>8</v>
      </c>
      <c r="G181" s="4">
        <v>0</v>
      </c>
      <c r="H181" s="4">
        <v>0</v>
      </c>
      <c r="I181" s="4">
        <v>0</v>
      </c>
      <c r="J181" s="4">
        <v>0</v>
      </c>
      <c r="K181" s="4">
        <v>0</v>
      </c>
      <c r="L181" s="4">
        <v>0</v>
      </c>
      <c r="M181" s="4">
        <v>0</v>
      </c>
      <c r="N181" s="4">
        <v>0</v>
      </c>
      <c r="O181" s="4">
        <f t="shared" si="0"/>
        <v>12</v>
      </c>
    </row>
    <row r="182" spans="1:15" ht="16" x14ac:dyDescent="0.2">
      <c r="A182" s="9" t="s">
        <v>362</v>
      </c>
      <c r="B182" s="4">
        <v>0</v>
      </c>
      <c r="C182" s="4">
        <v>11</v>
      </c>
      <c r="D182" s="4">
        <v>0</v>
      </c>
      <c r="E182" s="4">
        <v>0</v>
      </c>
      <c r="F182" s="4">
        <v>0</v>
      </c>
      <c r="G182" s="4">
        <v>0</v>
      </c>
      <c r="H182" s="4">
        <v>0</v>
      </c>
      <c r="I182" s="4">
        <v>0</v>
      </c>
      <c r="J182" s="4">
        <v>0</v>
      </c>
      <c r="K182" s="4">
        <v>0</v>
      </c>
      <c r="L182" s="4">
        <v>6</v>
      </c>
      <c r="M182" s="4">
        <v>0</v>
      </c>
      <c r="N182" s="4">
        <v>0</v>
      </c>
      <c r="O182" s="4">
        <f t="shared" si="0"/>
        <v>17</v>
      </c>
    </row>
    <row r="183" spans="1:15" ht="16" x14ac:dyDescent="0.2">
      <c r="A183" s="9" t="s">
        <v>364</v>
      </c>
      <c r="B183" s="4">
        <v>0</v>
      </c>
      <c r="C183" s="4">
        <v>0</v>
      </c>
      <c r="D183" s="4">
        <v>0</v>
      </c>
      <c r="E183" s="4">
        <v>0</v>
      </c>
      <c r="F183" s="4">
        <v>3</v>
      </c>
      <c r="G183" s="4">
        <v>0</v>
      </c>
      <c r="H183" s="4">
        <v>0</v>
      </c>
      <c r="I183" s="4">
        <v>0</v>
      </c>
      <c r="J183" s="4">
        <v>0</v>
      </c>
      <c r="K183" s="4">
        <v>0</v>
      </c>
      <c r="L183" s="4">
        <v>0</v>
      </c>
      <c r="M183" s="4">
        <v>0</v>
      </c>
      <c r="N183" s="4">
        <v>0</v>
      </c>
      <c r="O183" s="4">
        <f t="shared" si="0"/>
        <v>3</v>
      </c>
    </row>
    <row r="184" spans="1:15" ht="16" x14ac:dyDescent="0.2">
      <c r="A184" s="9" t="s">
        <v>368</v>
      </c>
      <c r="B184" s="4">
        <v>0</v>
      </c>
      <c r="C184" s="4">
        <v>0</v>
      </c>
      <c r="D184" s="4">
        <v>0</v>
      </c>
      <c r="E184" s="4">
        <v>0</v>
      </c>
      <c r="F184" s="4">
        <v>0</v>
      </c>
      <c r="G184" s="4">
        <v>0</v>
      </c>
      <c r="H184" s="4">
        <v>0</v>
      </c>
      <c r="I184" s="4">
        <v>0</v>
      </c>
      <c r="J184" s="4">
        <v>0</v>
      </c>
      <c r="K184" s="4">
        <v>0</v>
      </c>
      <c r="L184" s="4">
        <v>0</v>
      </c>
      <c r="M184" s="4">
        <v>0</v>
      </c>
      <c r="N184" s="4">
        <v>0</v>
      </c>
      <c r="O184" s="4">
        <f t="shared" si="0"/>
        <v>0</v>
      </c>
    </row>
    <row r="185" spans="1:15" ht="16" x14ac:dyDescent="0.2">
      <c r="A185" s="9" t="s">
        <v>365</v>
      </c>
      <c r="B185" s="4">
        <v>0</v>
      </c>
      <c r="C185" s="4">
        <v>0</v>
      </c>
      <c r="D185" s="4">
        <v>0</v>
      </c>
      <c r="E185" s="4">
        <v>0</v>
      </c>
      <c r="F185" s="4">
        <v>0</v>
      </c>
      <c r="G185" s="4">
        <v>0</v>
      </c>
      <c r="H185" s="4">
        <v>0</v>
      </c>
      <c r="I185" s="4">
        <v>0</v>
      </c>
      <c r="J185" s="4">
        <v>0</v>
      </c>
      <c r="K185" s="4">
        <v>0</v>
      </c>
      <c r="L185" s="4">
        <v>0</v>
      </c>
      <c r="M185" s="4">
        <v>0</v>
      </c>
      <c r="N185" s="4">
        <v>0</v>
      </c>
      <c r="O185" s="4">
        <f t="shared" si="0"/>
        <v>0</v>
      </c>
    </row>
    <row r="186" spans="1:15" ht="16" x14ac:dyDescent="0.2">
      <c r="A186" s="9" t="s">
        <v>366</v>
      </c>
      <c r="B186" s="4">
        <v>0</v>
      </c>
      <c r="C186" s="4">
        <v>0</v>
      </c>
      <c r="D186" s="4">
        <v>0</v>
      </c>
      <c r="E186" s="4">
        <v>0</v>
      </c>
      <c r="F186" s="4">
        <v>0</v>
      </c>
      <c r="G186" s="4">
        <v>0</v>
      </c>
      <c r="H186" s="4">
        <v>0</v>
      </c>
      <c r="I186" s="4">
        <v>0</v>
      </c>
      <c r="J186" s="4">
        <v>0</v>
      </c>
      <c r="K186" s="4">
        <v>0</v>
      </c>
      <c r="L186" s="4">
        <v>0</v>
      </c>
      <c r="M186" s="4">
        <v>0</v>
      </c>
      <c r="N186" s="4">
        <v>0</v>
      </c>
      <c r="O186" s="4">
        <f t="shared" si="0"/>
        <v>0</v>
      </c>
    </row>
    <row r="187" spans="1:15" ht="16" x14ac:dyDescent="0.2">
      <c r="A187" s="9" t="s">
        <v>367</v>
      </c>
      <c r="B187" s="4">
        <v>0</v>
      </c>
      <c r="C187" s="4">
        <v>0</v>
      </c>
      <c r="D187" s="4">
        <v>0</v>
      </c>
      <c r="E187" s="4">
        <v>0</v>
      </c>
      <c r="F187" s="4">
        <v>0</v>
      </c>
      <c r="G187" s="4">
        <v>0</v>
      </c>
      <c r="H187" s="4">
        <v>0</v>
      </c>
      <c r="I187" s="4">
        <v>0</v>
      </c>
      <c r="J187" s="4">
        <v>0</v>
      </c>
      <c r="K187" s="4">
        <v>0</v>
      </c>
      <c r="L187" s="4">
        <v>0</v>
      </c>
      <c r="M187" s="4">
        <v>0</v>
      </c>
      <c r="N187" s="4">
        <v>0</v>
      </c>
      <c r="O187" s="4">
        <f t="shared" si="0"/>
        <v>0</v>
      </c>
    </row>
    <row r="188" spans="1:15" ht="16" x14ac:dyDescent="0.2">
      <c r="A188" s="4" t="s">
        <v>553</v>
      </c>
      <c r="B188" s="4">
        <f>SUM(B174:B187)</f>
        <v>24</v>
      </c>
      <c r="C188" s="4">
        <f t="shared" ref="C188:M188" si="1">SUM(C174:C187)</f>
        <v>18</v>
      </c>
      <c r="D188" s="4">
        <f t="shared" si="1"/>
        <v>4</v>
      </c>
      <c r="E188" s="4">
        <f t="shared" si="1"/>
        <v>18</v>
      </c>
      <c r="F188" s="4">
        <f t="shared" si="1"/>
        <v>21</v>
      </c>
      <c r="G188" s="4">
        <f t="shared" si="1"/>
        <v>3</v>
      </c>
      <c r="H188" s="4">
        <f t="shared" si="1"/>
        <v>1</v>
      </c>
      <c r="I188" s="4">
        <f t="shared" si="1"/>
        <v>4</v>
      </c>
      <c r="J188" s="4">
        <f t="shared" si="1"/>
        <v>2</v>
      </c>
      <c r="K188" s="4">
        <f t="shared" si="1"/>
        <v>2</v>
      </c>
      <c r="L188" s="4">
        <f t="shared" si="1"/>
        <v>6</v>
      </c>
      <c r="M188" s="4">
        <f t="shared" si="1"/>
        <v>8</v>
      </c>
      <c r="N188" s="4">
        <f>SUM(N174:N187)</f>
        <v>2</v>
      </c>
    </row>
    <row r="189" spans="1:15" ht="96" x14ac:dyDescent="0.2">
      <c r="A189" s="13"/>
      <c r="B189" s="15" t="s">
        <v>488</v>
      </c>
      <c r="C189" s="5" t="s">
        <v>494</v>
      </c>
      <c r="D189" s="5" t="s">
        <v>495</v>
      </c>
      <c r="E189" s="5" t="s">
        <v>497</v>
      </c>
      <c r="F189" s="5" t="s">
        <v>500</v>
      </c>
      <c r="G189" s="5" t="s">
        <v>501</v>
      </c>
      <c r="H189" s="5" t="s">
        <v>503</v>
      </c>
      <c r="I189" s="5" t="s">
        <v>504</v>
      </c>
      <c r="J189" s="5" t="s">
        <v>505</v>
      </c>
      <c r="K189" s="5" t="s">
        <v>506</v>
      </c>
      <c r="L189" s="5" t="s">
        <v>507</v>
      </c>
      <c r="M189" s="5" t="s">
        <v>509</v>
      </c>
      <c r="N189" s="14" t="s">
        <v>511</v>
      </c>
    </row>
    <row r="190" spans="1:15" ht="16" x14ac:dyDescent="0.2">
      <c r="A190" s="9" t="s">
        <v>355</v>
      </c>
      <c r="B190" s="22">
        <v>0</v>
      </c>
      <c r="C190" s="22">
        <v>0</v>
      </c>
      <c r="D190" s="22">
        <v>0</v>
      </c>
      <c r="E190" s="22">
        <v>0</v>
      </c>
      <c r="F190" s="22">
        <v>0</v>
      </c>
      <c r="G190" s="22">
        <v>0</v>
      </c>
      <c r="H190" s="22">
        <v>0</v>
      </c>
      <c r="I190" s="22">
        <v>0</v>
      </c>
      <c r="J190" s="22">
        <v>0</v>
      </c>
      <c r="K190" s="22">
        <v>0</v>
      </c>
      <c r="L190" s="22">
        <v>0</v>
      </c>
      <c r="M190" s="22">
        <v>0</v>
      </c>
      <c r="N190" s="22">
        <v>0</v>
      </c>
    </row>
    <row r="191" spans="1:15" ht="16" x14ac:dyDescent="0.2">
      <c r="A191" s="9" t="s">
        <v>356</v>
      </c>
      <c r="B191" s="22">
        <v>0</v>
      </c>
      <c r="C191" s="22">
        <v>0</v>
      </c>
      <c r="D191" s="22">
        <v>0</v>
      </c>
      <c r="E191" s="22">
        <v>0</v>
      </c>
      <c r="F191" s="22">
        <v>0</v>
      </c>
      <c r="G191" s="22">
        <v>0</v>
      </c>
      <c r="H191" s="22">
        <v>0</v>
      </c>
      <c r="I191" s="22">
        <v>0</v>
      </c>
      <c r="J191" s="22">
        <f>1/2</f>
        <v>0.5</v>
      </c>
      <c r="K191" s="22">
        <v>0</v>
      </c>
      <c r="L191" s="22">
        <v>0</v>
      </c>
      <c r="M191" s="22">
        <v>0</v>
      </c>
      <c r="N191" s="22">
        <v>0</v>
      </c>
    </row>
    <row r="192" spans="1:15" ht="16" x14ac:dyDescent="0.2">
      <c r="A192" s="9" t="s">
        <v>370</v>
      </c>
      <c r="B192" s="22">
        <v>0</v>
      </c>
      <c r="C192" s="22">
        <v>0</v>
      </c>
      <c r="D192" s="22">
        <v>0</v>
      </c>
      <c r="E192" s="22">
        <v>0</v>
      </c>
      <c r="F192" s="22">
        <v>0</v>
      </c>
      <c r="G192" s="22">
        <v>0</v>
      </c>
      <c r="H192" s="22">
        <v>0</v>
      </c>
      <c r="I192" s="22">
        <v>0</v>
      </c>
      <c r="J192" s="22">
        <v>0</v>
      </c>
      <c r="K192" s="22">
        <v>0</v>
      </c>
      <c r="L192" s="22">
        <v>0</v>
      </c>
      <c r="M192" s="22">
        <v>0</v>
      </c>
      <c r="N192" s="22">
        <v>0</v>
      </c>
    </row>
    <row r="193" spans="1:14" ht="16" x14ac:dyDescent="0.2">
      <c r="A193" s="9" t="s">
        <v>358</v>
      </c>
      <c r="B193" s="22">
        <f>24/24</f>
        <v>1</v>
      </c>
      <c r="C193" s="22">
        <f>7/18</f>
        <v>0.3888888888888889</v>
      </c>
      <c r="D193" s="22">
        <v>0</v>
      </c>
      <c r="E193" s="22">
        <v>0</v>
      </c>
      <c r="F193" s="22">
        <f>10/21</f>
        <v>0.47619047619047616</v>
      </c>
      <c r="G193" s="22">
        <v>0</v>
      </c>
      <c r="H193" s="22">
        <f>1/1</f>
        <v>1</v>
      </c>
      <c r="I193" s="22">
        <v>0</v>
      </c>
      <c r="J193" s="22">
        <f>1/2</f>
        <v>0.5</v>
      </c>
      <c r="K193" s="22">
        <f>2/2</f>
        <v>1</v>
      </c>
      <c r="L193" s="22">
        <v>0</v>
      </c>
      <c r="M193" s="22">
        <f>8/8</f>
        <v>1</v>
      </c>
      <c r="N193" s="22">
        <f>2/2</f>
        <v>1</v>
      </c>
    </row>
    <row r="194" spans="1:14" ht="16" x14ac:dyDescent="0.2">
      <c r="A194" s="9" t="s">
        <v>359</v>
      </c>
      <c r="B194" s="22">
        <v>0</v>
      </c>
      <c r="C194" s="22">
        <v>0</v>
      </c>
      <c r="D194" s="22">
        <v>0</v>
      </c>
      <c r="E194" s="22">
        <v>0</v>
      </c>
      <c r="F194" s="22">
        <v>0</v>
      </c>
      <c r="G194" s="22">
        <v>0</v>
      </c>
      <c r="H194" s="22">
        <v>0</v>
      </c>
      <c r="I194" s="22">
        <v>0</v>
      </c>
      <c r="J194" s="22">
        <v>0</v>
      </c>
      <c r="K194" s="22">
        <v>0</v>
      </c>
      <c r="L194" s="22">
        <v>0</v>
      </c>
      <c r="M194" s="22">
        <v>0</v>
      </c>
      <c r="N194" s="22">
        <v>0</v>
      </c>
    </row>
    <row r="195" spans="1:14" ht="16" x14ac:dyDescent="0.2">
      <c r="A195" s="9" t="s">
        <v>360</v>
      </c>
      <c r="B195" s="22">
        <v>0</v>
      </c>
      <c r="C195" s="22">
        <v>0</v>
      </c>
      <c r="D195" s="22">
        <v>0</v>
      </c>
      <c r="E195" s="22">
        <f>18/18</f>
        <v>1</v>
      </c>
      <c r="F195" s="22">
        <v>0</v>
      </c>
      <c r="G195" s="22">
        <f>3/3</f>
        <v>1</v>
      </c>
      <c r="H195" s="22">
        <v>0</v>
      </c>
      <c r="I195" s="22">
        <f>4/4</f>
        <v>1</v>
      </c>
      <c r="J195" s="22">
        <v>0</v>
      </c>
      <c r="K195" s="22">
        <v>0</v>
      </c>
      <c r="L195" s="22">
        <v>0</v>
      </c>
      <c r="M195" s="22">
        <v>0</v>
      </c>
      <c r="N195" s="22">
        <v>0</v>
      </c>
    </row>
    <row r="196" spans="1:14" ht="16" x14ac:dyDescent="0.2">
      <c r="A196" s="9" t="s">
        <v>361</v>
      </c>
      <c r="B196" s="22">
        <v>0</v>
      </c>
      <c r="C196" s="22">
        <v>0</v>
      </c>
      <c r="D196" s="22">
        <v>0</v>
      </c>
      <c r="E196" s="22">
        <v>0</v>
      </c>
      <c r="F196" s="22">
        <v>0</v>
      </c>
      <c r="G196" s="22">
        <v>0</v>
      </c>
      <c r="H196" s="22">
        <v>0</v>
      </c>
      <c r="I196" s="22">
        <v>0</v>
      </c>
      <c r="J196" s="22">
        <v>0</v>
      </c>
      <c r="K196" s="22">
        <v>0</v>
      </c>
      <c r="L196" s="22">
        <v>0</v>
      </c>
      <c r="M196" s="22">
        <v>0</v>
      </c>
      <c r="N196" s="22">
        <v>0</v>
      </c>
    </row>
    <row r="197" spans="1:14" ht="16" x14ac:dyDescent="0.2">
      <c r="A197" s="9" t="s">
        <v>388</v>
      </c>
      <c r="B197" s="22">
        <v>0</v>
      </c>
      <c r="C197" s="22">
        <v>0</v>
      </c>
      <c r="D197" s="22">
        <f>4/4</f>
        <v>1</v>
      </c>
      <c r="E197" s="22">
        <v>0</v>
      </c>
      <c r="F197" s="22">
        <f>8/21</f>
        <v>0.38095238095238093</v>
      </c>
      <c r="G197" s="22">
        <v>0</v>
      </c>
      <c r="H197" s="22">
        <v>0</v>
      </c>
      <c r="I197" s="22">
        <v>0</v>
      </c>
      <c r="J197" s="22">
        <v>0</v>
      </c>
      <c r="K197" s="22">
        <v>0</v>
      </c>
      <c r="L197" s="22">
        <v>0</v>
      </c>
      <c r="M197" s="22">
        <v>0</v>
      </c>
      <c r="N197" s="22">
        <v>0</v>
      </c>
    </row>
    <row r="198" spans="1:14" ht="16" x14ac:dyDescent="0.2">
      <c r="A198" s="9" t="s">
        <v>362</v>
      </c>
      <c r="B198" s="22">
        <v>0</v>
      </c>
      <c r="C198" s="22">
        <f>11/18</f>
        <v>0.61111111111111116</v>
      </c>
      <c r="D198" s="22">
        <v>0</v>
      </c>
      <c r="E198" s="22">
        <v>0</v>
      </c>
      <c r="F198" s="22">
        <v>0</v>
      </c>
      <c r="G198" s="22">
        <v>0</v>
      </c>
      <c r="H198" s="22">
        <v>0</v>
      </c>
      <c r="I198" s="22">
        <v>0</v>
      </c>
      <c r="J198" s="22">
        <v>0</v>
      </c>
      <c r="K198" s="22">
        <v>0</v>
      </c>
      <c r="L198" s="22">
        <f>6/6</f>
        <v>1</v>
      </c>
      <c r="M198" s="22">
        <v>0</v>
      </c>
      <c r="N198" s="22">
        <v>0</v>
      </c>
    </row>
    <row r="199" spans="1:14" ht="16" x14ac:dyDescent="0.2">
      <c r="A199" s="9" t="s">
        <v>364</v>
      </c>
      <c r="B199" s="22">
        <v>0</v>
      </c>
      <c r="C199" s="22">
        <v>0</v>
      </c>
      <c r="D199" s="22">
        <v>0</v>
      </c>
      <c r="E199" s="22">
        <v>0</v>
      </c>
      <c r="F199" s="22">
        <f>3/21</f>
        <v>0.14285714285714285</v>
      </c>
      <c r="G199" s="22">
        <v>0</v>
      </c>
      <c r="H199" s="22">
        <v>0</v>
      </c>
      <c r="I199" s="22">
        <v>0</v>
      </c>
      <c r="J199" s="22">
        <v>0</v>
      </c>
      <c r="K199" s="22">
        <v>0</v>
      </c>
      <c r="L199" s="22">
        <v>0</v>
      </c>
      <c r="M199" s="22">
        <v>0</v>
      </c>
      <c r="N199" s="22">
        <v>0</v>
      </c>
    </row>
    <row r="200" spans="1:14" ht="16" x14ac:dyDescent="0.2">
      <c r="A200" s="9" t="s">
        <v>368</v>
      </c>
      <c r="B200" s="22">
        <v>0</v>
      </c>
      <c r="C200" s="22">
        <v>0</v>
      </c>
      <c r="D200" s="22">
        <v>0</v>
      </c>
      <c r="E200" s="22">
        <v>0</v>
      </c>
      <c r="F200" s="22">
        <v>0</v>
      </c>
      <c r="G200" s="22">
        <v>0</v>
      </c>
      <c r="H200" s="22">
        <v>0</v>
      </c>
      <c r="I200" s="22">
        <v>0</v>
      </c>
      <c r="J200" s="22">
        <v>0</v>
      </c>
      <c r="K200" s="22">
        <v>0</v>
      </c>
      <c r="L200" s="22">
        <v>0</v>
      </c>
      <c r="M200" s="22">
        <v>0</v>
      </c>
      <c r="N200" s="22">
        <v>0</v>
      </c>
    </row>
    <row r="201" spans="1:14" ht="16" x14ac:dyDescent="0.2">
      <c r="A201" s="9" t="s">
        <v>365</v>
      </c>
      <c r="B201" s="22">
        <v>0</v>
      </c>
      <c r="C201" s="22">
        <v>0</v>
      </c>
      <c r="D201" s="22">
        <v>0</v>
      </c>
      <c r="E201" s="22">
        <v>0</v>
      </c>
      <c r="F201" s="22">
        <v>0</v>
      </c>
      <c r="G201" s="22">
        <v>0</v>
      </c>
      <c r="H201" s="22">
        <v>0</v>
      </c>
      <c r="I201" s="22">
        <v>0</v>
      </c>
      <c r="J201" s="22">
        <v>0</v>
      </c>
      <c r="K201" s="22">
        <v>0</v>
      </c>
      <c r="L201" s="22">
        <v>0</v>
      </c>
      <c r="M201" s="22">
        <v>0</v>
      </c>
      <c r="N201" s="22">
        <v>0</v>
      </c>
    </row>
    <row r="202" spans="1:14" ht="16" x14ac:dyDescent="0.2">
      <c r="A202" s="9" t="s">
        <v>366</v>
      </c>
      <c r="B202" s="22">
        <v>0</v>
      </c>
      <c r="C202" s="22">
        <v>0</v>
      </c>
      <c r="D202" s="22">
        <v>0</v>
      </c>
      <c r="E202" s="22">
        <v>0</v>
      </c>
      <c r="F202" s="22">
        <v>0</v>
      </c>
      <c r="G202" s="22">
        <v>0</v>
      </c>
      <c r="H202" s="22">
        <v>0</v>
      </c>
      <c r="I202" s="22">
        <v>0</v>
      </c>
      <c r="J202" s="22">
        <v>0</v>
      </c>
      <c r="K202" s="22">
        <v>0</v>
      </c>
      <c r="L202" s="22">
        <v>0</v>
      </c>
      <c r="M202" s="22">
        <v>0</v>
      </c>
      <c r="N202" s="22">
        <v>0</v>
      </c>
    </row>
    <row r="203" spans="1:14" ht="16" x14ac:dyDescent="0.2">
      <c r="A203" s="9" t="s">
        <v>367</v>
      </c>
      <c r="B203" s="22">
        <v>0</v>
      </c>
      <c r="C203" s="22">
        <v>0</v>
      </c>
      <c r="D203" s="22">
        <v>0</v>
      </c>
      <c r="E203" s="22">
        <v>0</v>
      </c>
      <c r="F203" s="22">
        <v>0</v>
      </c>
      <c r="G203" s="22">
        <v>0</v>
      </c>
      <c r="H203" s="22">
        <v>0</v>
      </c>
      <c r="I203" s="22">
        <v>0</v>
      </c>
      <c r="J203" s="22">
        <v>0</v>
      </c>
      <c r="K203" s="22">
        <v>0</v>
      </c>
      <c r="L203" s="22">
        <v>0</v>
      </c>
      <c r="M203" s="22">
        <v>0</v>
      </c>
      <c r="N203" s="22">
        <v>0</v>
      </c>
    </row>
    <row r="204" spans="1:14" ht="16" x14ac:dyDescent="0.2">
      <c r="A204" s="4" t="s">
        <v>553</v>
      </c>
      <c r="B204" s="21">
        <f>SUM(B190:B203)</f>
        <v>1</v>
      </c>
      <c r="C204" s="21">
        <f t="shared" ref="C204:N204" si="2">SUM(C190:C203)</f>
        <v>1</v>
      </c>
      <c r="D204" s="21">
        <f t="shared" si="2"/>
        <v>1</v>
      </c>
      <c r="E204" s="21">
        <f t="shared" si="2"/>
        <v>1</v>
      </c>
      <c r="F204" s="21">
        <f t="shared" si="2"/>
        <v>1</v>
      </c>
      <c r="G204" s="21">
        <f t="shared" si="2"/>
        <v>1</v>
      </c>
      <c r="H204" s="21">
        <f t="shared" si="2"/>
        <v>1</v>
      </c>
      <c r="I204" s="21">
        <f t="shared" si="2"/>
        <v>1</v>
      </c>
      <c r="J204" s="21">
        <f t="shared" si="2"/>
        <v>1</v>
      </c>
      <c r="K204" s="21">
        <f t="shared" si="2"/>
        <v>1</v>
      </c>
      <c r="L204" s="21">
        <f t="shared" si="2"/>
        <v>1</v>
      </c>
      <c r="M204" s="21">
        <f t="shared" si="2"/>
        <v>1</v>
      </c>
      <c r="N204" s="21">
        <f t="shared" si="2"/>
        <v>1</v>
      </c>
    </row>
    <row r="205" spans="1:14" ht="96" x14ac:dyDescent="0.2">
      <c r="A205" s="13"/>
      <c r="B205" s="15" t="s">
        <v>488</v>
      </c>
      <c r="C205" s="5" t="s">
        <v>494</v>
      </c>
      <c r="D205" s="5" t="s">
        <v>495</v>
      </c>
      <c r="E205" s="5" t="s">
        <v>497</v>
      </c>
      <c r="F205" s="5" t="s">
        <v>500</v>
      </c>
      <c r="G205" s="5" t="s">
        <v>501</v>
      </c>
      <c r="H205" s="5" t="s">
        <v>503</v>
      </c>
      <c r="I205" s="5" t="s">
        <v>504</v>
      </c>
      <c r="J205" s="5" t="s">
        <v>505</v>
      </c>
      <c r="K205" s="5" t="s">
        <v>506</v>
      </c>
      <c r="L205" s="5" t="s">
        <v>507</v>
      </c>
      <c r="M205" s="5" t="s">
        <v>509</v>
      </c>
      <c r="N205" s="14" t="s">
        <v>511</v>
      </c>
    </row>
    <row r="206" spans="1:14" ht="16" x14ac:dyDescent="0.2">
      <c r="A206" s="9" t="s">
        <v>355</v>
      </c>
      <c r="B206" s="23"/>
      <c r="C206" s="23"/>
      <c r="D206" s="23"/>
      <c r="E206" s="23"/>
      <c r="F206" s="23"/>
      <c r="G206" s="23"/>
      <c r="H206" s="23"/>
      <c r="I206" s="23"/>
      <c r="J206" s="23"/>
      <c r="K206" s="23"/>
      <c r="L206" s="23"/>
      <c r="M206" s="23"/>
      <c r="N206" s="23"/>
    </row>
    <row r="207" spans="1:14" ht="16" x14ac:dyDescent="0.2">
      <c r="A207" s="9" t="s">
        <v>356</v>
      </c>
      <c r="B207" s="23"/>
      <c r="C207" s="23"/>
      <c r="D207" s="23"/>
      <c r="E207" s="23"/>
      <c r="F207" s="23"/>
      <c r="G207" s="23"/>
      <c r="H207" s="23"/>
      <c r="I207" s="23"/>
      <c r="J207" s="23" t="s">
        <v>603</v>
      </c>
      <c r="K207" s="23"/>
      <c r="L207" s="23"/>
      <c r="M207" s="23"/>
      <c r="N207" s="23"/>
    </row>
    <row r="208" spans="1:14" ht="16" x14ac:dyDescent="0.2">
      <c r="A208" s="9" t="s">
        <v>370</v>
      </c>
      <c r="B208" s="23"/>
      <c r="C208" s="23"/>
      <c r="D208" s="23"/>
      <c r="E208" s="23"/>
      <c r="F208" s="23"/>
      <c r="G208" s="23"/>
      <c r="H208" s="23"/>
      <c r="I208" s="23"/>
      <c r="J208" s="23"/>
      <c r="K208" s="23"/>
      <c r="L208" s="23"/>
      <c r="M208" s="23"/>
      <c r="N208" s="23"/>
    </row>
    <row r="209" spans="1:14" ht="16" x14ac:dyDescent="0.2">
      <c r="A209" s="9" t="s">
        <v>358</v>
      </c>
      <c r="B209" s="23" t="s">
        <v>594</v>
      </c>
      <c r="C209" s="23" t="s">
        <v>595</v>
      </c>
      <c r="D209" s="23"/>
      <c r="E209" s="23"/>
      <c r="F209" s="23" t="s">
        <v>599</v>
      </c>
      <c r="G209" s="23"/>
      <c r="H209" s="23" t="s">
        <v>578</v>
      </c>
      <c r="I209" s="23"/>
      <c r="J209" s="23" t="s">
        <v>603</v>
      </c>
      <c r="K209" s="23" t="s">
        <v>579</v>
      </c>
      <c r="L209" s="23"/>
      <c r="M209" s="23" t="s">
        <v>575</v>
      </c>
      <c r="N209" s="23" t="s">
        <v>579</v>
      </c>
    </row>
    <row r="210" spans="1:14" ht="16" x14ac:dyDescent="0.2">
      <c r="A210" s="9" t="s">
        <v>359</v>
      </c>
      <c r="B210" s="23"/>
      <c r="C210" s="23"/>
      <c r="D210" s="23"/>
      <c r="E210" s="23"/>
      <c r="F210" s="23"/>
      <c r="G210" s="23"/>
      <c r="H210" s="23"/>
      <c r="I210" s="23"/>
      <c r="J210" s="23"/>
      <c r="K210" s="23"/>
      <c r="L210" s="23"/>
      <c r="M210" s="23"/>
      <c r="N210" s="23"/>
    </row>
    <row r="211" spans="1:14" ht="16" x14ac:dyDescent="0.2">
      <c r="A211" s="9" t="s">
        <v>360</v>
      </c>
      <c r="B211" s="23"/>
      <c r="C211" s="23"/>
      <c r="D211" s="23"/>
      <c r="E211" s="23" t="s">
        <v>598</v>
      </c>
      <c r="F211" s="23"/>
      <c r="G211" s="23" t="s">
        <v>602</v>
      </c>
      <c r="H211" s="23"/>
      <c r="I211" s="23" t="s">
        <v>597</v>
      </c>
      <c r="J211" s="23"/>
      <c r="K211" s="23"/>
      <c r="L211" s="23"/>
      <c r="M211" s="23"/>
      <c r="N211" s="23"/>
    </row>
    <row r="212" spans="1:14" ht="16" x14ac:dyDescent="0.2">
      <c r="A212" s="9" t="s">
        <v>361</v>
      </c>
      <c r="B212" s="23"/>
      <c r="C212" s="23"/>
      <c r="D212" s="23"/>
      <c r="E212" s="23"/>
      <c r="F212" s="23"/>
      <c r="G212" s="23"/>
      <c r="H212" s="23"/>
      <c r="I212" s="23"/>
      <c r="J212" s="23"/>
      <c r="K212" s="23"/>
      <c r="L212" s="23"/>
      <c r="M212" s="23"/>
      <c r="N212" s="23"/>
    </row>
    <row r="213" spans="1:14" ht="16" x14ac:dyDescent="0.2">
      <c r="A213" s="9" t="s">
        <v>388</v>
      </c>
      <c r="B213" s="23"/>
      <c r="C213" s="23"/>
      <c r="D213" s="23" t="s">
        <v>597</v>
      </c>
      <c r="E213" s="23"/>
      <c r="F213" s="23" t="s">
        <v>600</v>
      </c>
      <c r="G213" s="23"/>
      <c r="H213" s="23"/>
      <c r="I213" s="23"/>
      <c r="J213" s="23"/>
      <c r="K213" s="23"/>
      <c r="L213" s="23"/>
      <c r="M213" s="23"/>
      <c r="N213" s="23"/>
    </row>
    <row r="214" spans="1:14" ht="16" x14ac:dyDescent="0.2">
      <c r="A214" s="9" t="s">
        <v>362</v>
      </c>
      <c r="B214" s="23"/>
      <c r="C214" s="23" t="s">
        <v>596</v>
      </c>
      <c r="D214" s="23"/>
      <c r="E214" s="23"/>
      <c r="F214" s="23"/>
      <c r="G214" s="23"/>
      <c r="H214" s="23"/>
      <c r="I214" s="23"/>
      <c r="J214" s="23"/>
      <c r="K214" s="23"/>
      <c r="L214" s="23" t="s">
        <v>577</v>
      </c>
      <c r="M214" s="23"/>
      <c r="N214" s="23"/>
    </row>
    <row r="215" spans="1:14" ht="16" x14ac:dyDescent="0.2">
      <c r="A215" s="9" t="s">
        <v>364</v>
      </c>
      <c r="B215" s="23"/>
      <c r="C215" s="23"/>
      <c r="D215" s="23"/>
      <c r="E215" s="23"/>
      <c r="F215" s="23" t="s">
        <v>601</v>
      </c>
      <c r="G215" s="23"/>
      <c r="H215" s="23"/>
      <c r="I215" s="23"/>
      <c r="J215" s="23"/>
      <c r="K215" s="23"/>
      <c r="L215" s="23"/>
      <c r="M215" s="23"/>
      <c r="N215" s="23"/>
    </row>
    <row r="216" spans="1:14" ht="16" x14ac:dyDescent="0.2">
      <c r="A216" s="9" t="s">
        <v>368</v>
      </c>
      <c r="B216" s="23"/>
      <c r="C216" s="23"/>
      <c r="D216" s="23"/>
      <c r="E216" s="23"/>
      <c r="F216" s="23"/>
      <c r="G216" s="23"/>
      <c r="H216" s="23"/>
      <c r="I216" s="23"/>
      <c r="J216" s="23"/>
      <c r="K216" s="23"/>
      <c r="L216" s="23"/>
      <c r="M216" s="23"/>
      <c r="N216" s="23"/>
    </row>
    <row r="217" spans="1:14" ht="16" x14ac:dyDescent="0.2">
      <c r="A217" s="9" t="s">
        <v>365</v>
      </c>
      <c r="B217" s="23"/>
      <c r="C217" s="23"/>
      <c r="D217" s="23"/>
      <c r="E217" s="23"/>
      <c r="F217" s="23"/>
      <c r="G217" s="23"/>
      <c r="H217" s="23"/>
      <c r="I217" s="23"/>
      <c r="J217" s="23"/>
      <c r="K217" s="23"/>
      <c r="L217" s="23"/>
      <c r="M217" s="23"/>
      <c r="N217" s="23"/>
    </row>
    <row r="218" spans="1:14" ht="16" x14ac:dyDescent="0.2">
      <c r="A218" s="9" t="s">
        <v>366</v>
      </c>
      <c r="B218" s="23"/>
      <c r="C218" s="23"/>
      <c r="D218" s="23"/>
      <c r="E218" s="23"/>
      <c r="F218" s="23"/>
      <c r="G218" s="23"/>
      <c r="H218" s="23"/>
      <c r="I218" s="23"/>
      <c r="J218" s="23"/>
      <c r="K218" s="23"/>
      <c r="L218" s="23"/>
      <c r="M218" s="23"/>
      <c r="N218" s="23"/>
    </row>
    <row r="219" spans="1:14" ht="16" x14ac:dyDescent="0.2">
      <c r="A219" s="9" t="s">
        <v>367</v>
      </c>
      <c r="B219" s="23"/>
      <c r="C219" s="23"/>
      <c r="D219" s="23"/>
      <c r="E219" s="23"/>
      <c r="F219" s="23"/>
      <c r="G219" s="23"/>
      <c r="H219" s="23"/>
      <c r="I219" s="23"/>
      <c r="J219" s="23"/>
      <c r="K219" s="23"/>
      <c r="L219" s="23"/>
      <c r="M219" s="23"/>
      <c r="N219" s="23"/>
    </row>
  </sheetData>
  <autoFilter ref="A1:A170" xr:uid="{E15911ED-FF1E-ED45-80C7-D592D5162F97}">
    <filterColumn colId="0">
      <filters>
        <filter val="Bahamas"/>
        <filter val="Barbados"/>
        <filter val="Belize"/>
        <filter val="Cuba"/>
        <filter val="Dominica"/>
        <filter val="Dominican Republic"/>
        <filter val="Grenada"/>
        <filter val="Guyana"/>
        <filter val="Haiti"/>
        <filter val="Jamaica"/>
        <filter val="Other Caribbean"/>
        <filter val="St. Vincent and the Grenadines"/>
        <filter val="Trinidad and Tobago"/>
        <filter val="West Indies"/>
      </filters>
    </filterColumn>
    <sortState xmlns:xlrd2="http://schemas.microsoft.com/office/spreadsheetml/2017/richdata2" ref="A2:AA170">
      <sortCondition ref="A1:A170"/>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D2335-EEBB-D449-84D6-A2C7C0C4D6DF}">
  <sheetPr filterMode="1"/>
  <dimension ref="A1:U221"/>
  <sheetViews>
    <sheetView tabSelected="1" topLeftCell="A183" zoomScale="81" workbookViewId="0">
      <selection activeCell="I197" sqref="I197"/>
    </sheetView>
  </sheetViews>
  <sheetFormatPr baseColWidth="10" defaultColWidth="8.83203125" defaultRowHeight="15" x14ac:dyDescent="0.2"/>
  <cols>
    <col min="1" max="1" width="30" style="4" customWidth="1"/>
    <col min="2" max="21" width="11.1640625" style="4" customWidth="1"/>
  </cols>
  <sheetData>
    <row r="1" spans="1:21" ht="48" customHeight="1" x14ac:dyDescent="0.2">
      <c r="A1" s="5" t="s">
        <v>3</v>
      </c>
      <c r="B1" s="5" t="s">
        <v>518</v>
      </c>
      <c r="C1" s="5" t="s">
        <v>519</v>
      </c>
      <c r="D1" s="5" t="s">
        <v>520</v>
      </c>
      <c r="E1" s="5" t="s">
        <v>521</v>
      </c>
      <c r="F1" s="5" t="s">
        <v>522</v>
      </c>
      <c r="G1" s="5" t="s">
        <v>523</v>
      </c>
      <c r="H1" s="5" t="s">
        <v>524</v>
      </c>
      <c r="I1" s="5" t="s">
        <v>525</v>
      </c>
      <c r="J1" s="5" t="s">
        <v>526</v>
      </c>
      <c r="K1" s="5" t="s">
        <v>527</v>
      </c>
      <c r="L1" s="5" t="s">
        <v>528</v>
      </c>
      <c r="M1" s="5" t="s">
        <v>529</v>
      </c>
      <c r="N1" s="5" t="s">
        <v>530</v>
      </c>
      <c r="O1" s="5" t="s">
        <v>531</v>
      </c>
      <c r="P1" s="5" t="s">
        <v>532</v>
      </c>
      <c r="Q1" s="5" t="s">
        <v>533</v>
      </c>
      <c r="R1" s="5" t="s">
        <v>534</v>
      </c>
      <c r="S1" s="5" t="s">
        <v>535</v>
      </c>
      <c r="T1" s="5" t="s">
        <v>536</v>
      </c>
      <c r="U1" s="5" t="s">
        <v>537</v>
      </c>
    </row>
    <row r="2" spans="1:21" ht="30" hidden="1" customHeight="1" x14ac:dyDescent="0.2">
      <c r="A2" s="11" t="s">
        <v>219</v>
      </c>
      <c r="B2" s="13" t="s">
        <v>67</v>
      </c>
      <c r="C2" s="13" t="s">
        <v>67</v>
      </c>
      <c r="D2" s="13" t="s">
        <v>67</v>
      </c>
      <c r="E2" s="13" t="s">
        <v>67</v>
      </c>
      <c r="F2" s="13" t="s">
        <v>67</v>
      </c>
      <c r="G2" s="13" t="s">
        <v>67</v>
      </c>
      <c r="H2" s="13" t="s">
        <v>67</v>
      </c>
      <c r="I2" s="13" t="s">
        <v>67</v>
      </c>
      <c r="J2" s="13" t="s">
        <v>67</v>
      </c>
      <c r="K2" s="13" t="s">
        <v>67</v>
      </c>
      <c r="L2" s="13" t="s">
        <v>67</v>
      </c>
      <c r="M2" s="13" t="s">
        <v>67</v>
      </c>
      <c r="N2" s="13" t="s">
        <v>67</v>
      </c>
      <c r="O2" s="13" t="s">
        <v>67</v>
      </c>
      <c r="P2" s="13" t="s">
        <v>67</v>
      </c>
      <c r="Q2" s="13" t="s">
        <v>67</v>
      </c>
      <c r="R2" s="13" t="s">
        <v>67</v>
      </c>
      <c r="S2" s="13" t="s">
        <v>67</v>
      </c>
      <c r="T2" s="13" t="s">
        <v>67</v>
      </c>
      <c r="U2" s="13" t="s">
        <v>67</v>
      </c>
    </row>
    <row r="3" spans="1:21" ht="16" hidden="1" x14ac:dyDescent="0.2">
      <c r="A3" s="7" t="s">
        <v>334</v>
      </c>
      <c r="B3" s="4" t="s">
        <v>67</v>
      </c>
      <c r="C3" s="4" t="s">
        <v>67</v>
      </c>
      <c r="D3" s="4" t="s">
        <v>67</v>
      </c>
      <c r="E3" s="4" t="s">
        <v>67</v>
      </c>
      <c r="F3" s="4" t="s">
        <v>67</v>
      </c>
      <c r="G3" s="4" t="s">
        <v>67</v>
      </c>
      <c r="H3" s="4" t="s">
        <v>67</v>
      </c>
      <c r="I3" s="4" t="s">
        <v>67</v>
      </c>
      <c r="J3" s="4" t="s">
        <v>67</v>
      </c>
      <c r="K3" s="4" t="s">
        <v>67</v>
      </c>
      <c r="L3" s="4" t="s">
        <v>67</v>
      </c>
      <c r="M3" s="4" t="s">
        <v>67</v>
      </c>
      <c r="N3" s="4" t="s">
        <v>67</v>
      </c>
      <c r="O3" s="4" t="s">
        <v>67</v>
      </c>
      <c r="P3" s="4" t="s">
        <v>67</v>
      </c>
      <c r="Q3" s="4" t="s">
        <v>67</v>
      </c>
      <c r="R3" s="4" t="s">
        <v>67</v>
      </c>
      <c r="S3" s="4" t="s">
        <v>67</v>
      </c>
      <c r="T3" s="4" t="s">
        <v>67</v>
      </c>
      <c r="U3" s="4" t="s">
        <v>67</v>
      </c>
    </row>
    <row r="4" spans="1:21" ht="16" hidden="1" x14ac:dyDescent="0.2">
      <c r="A4" s="6" t="s">
        <v>287</v>
      </c>
      <c r="B4" s="4" t="s">
        <v>546</v>
      </c>
      <c r="C4" s="4" t="s">
        <v>363</v>
      </c>
      <c r="D4" s="4" t="s">
        <v>67</v>
      </c>
      <c r="E4" s="4" t="s">
        <v>67</v>
      </c>
      <c r="F4" s="4" t="s">
        <v>545</v>
      </c>
      <c r="G4" s="4" t="s">
        <v>67</v>
      </c>
      <c r="H4" s="4" t="s">
        <v>153</v>
      </c>
      <c r="I4" s="4" t="s">
        <v>98</v>
      </c>
      <c r="J4" s="4" t="s">
        <v>67</v>
      </c>
      <c r="K4" s="4" t="s">
        <v>67</v>
      </c>
      <c r="L4" s="4" t="s">
        <v>67</v>
      </c>
      <c r="M4" s="4" t="s">
        <v>547</v>
      </c>
      <c r="N4" s="4" t="s">
        <v>67</v>
      </c>
      <c r="O4" s="4" t="s">
        <v>67</v>
      </c>
      <c r="P4" s="4" t="s">
        <v>67</v>
      </c>
      <c r="Q4" s="4" t="s">
        <v>442</v>
      </c>
      <c r="R4" s="4" t="s">
        <v>67</v>
      </c>
      <c r="S4" s="4" t="s">
        <v>67</v>
      </c>
      <c r="T4" s="4" t="s">
        <v>270</v>
      </c>
      <c r="U4" s="4" t="s">
        <v>119</v>
      </c>
    </row>
    <row r="5" spans="1:21" ht="16" hidden="1" x14ac:dyDescent="0.2">
      <c r="A5" s="8" t="s">
        <v>145</v>
      </c>
      <c r="B5" s="4" t="s">
        <v>209</v>
      </c>
      <c r="C5" s="4" t="s">
        <v>67</v>
      </c>
      <c r="D5" s="4" t="s">
        <v>67</v>
      </c>
      <c r="E5" s="4" t="s">
        <v>67</v>
      </c>
      <c r="F5" s="4" t="s">
        <v>67</v>
      </c>
      <c r="G5" s="4" t="s">
        <v>67</v>
      </c>
      <c r="H5" s="4" t="s">
        <v>67</v>
      </c>
      <c r="I5" s="4" t="s">
        <v>67</v>
      </c>
      <c r="J5" s="4" t="s">
        <v>67</v>
      </c>
      <c r="K5" s="4" t="s">
        <v>67</v>
      </c>
      <c r="L5" s="4" t="s">
        <v>67</v>
      </c>
      <c r="M5" s="4" t="s">
        <v>458</v>
      </c>
      <c r="N5" s="4" t="s">
        <v>67</v>
      </c>
      <c r="O5" s="4" t="s">
        <v>67</v>
      </c>
      <c r="P5" s="4" t="s">
        <v>67</v>
      </c>
      <c r="Q5" s="4" t="s">
        <v>357</v>
      </c>
      <c r="R5" s="4" t="s">
        <v>67</v>
      </c>
      <c r="S5" s="4" t="s">
        <v>67</v>
      </c>
      <c r="T5" s="4" t="s">
        <v>67</v>
      </c>
      <c r="U5" s="4" t="s">
        <v>67</v>
      </c>
    </row>
    <row r="6" spans="1:21" ht="16" hidden="1" x14ac:dyDescent="0.2">
      <c r="A6" s="6" t="s">
        <v>344</v>
      </c>
      <c r="B6" s="4" t="s">
        <v>548</v>
      </c>
      <c r="C6" s="4" t="s">
        <v>432</v>
      </c>
      <c r="D6" s="4" t="s">
        <v>78</v>
      </c>
      <c r="E6" s="4" t="s">
        <v>119</v>
      </c>
      <c r="F6" s="4" t="s">
        <v>549</v>
      </c>
      <c r="G6" s="4" t="s">
        <v>67</v>
      </c>
      <c r="H6" s="4" t="s">
        <v>67</v>
      </c>
      <c r="I6" s="4" t="s">
        <v>255</v>
      </c>
      <c r="J6" s="4" t="s">
        <v>439</v>
      </c>
      <c r="K6" s="4" t="s">
        <v>146</v>
      </c>
      <c r="L6" s="4" t="s">
        <v>319</v>
      </c>
      <c r="M6" s="4" t="s">
        <v>550</v>
      </c>
      <c r="N6" s="4" t="s">
        <v>66</v>
      </c>
      <c r="O6" s="4" t="s">
        <v>270</v>
      </c>
      <c r="P6" s="4" t="s">
        <v>460</v>
      </c>
      <c r="Q6" s="4" t="s">
        <v>551</v>
      </c>
      <c r="R6" s="4" t="s">
        <v>552</v>
      </c>
      <c r="S6" s="4" t="s">
        <v>275</v>
      </c>
      <c r="T6" s="4" t="s">
        <v>281</v>
      </c>
      <c r="U6" s="4" t="s">
        <v>146</v>
      </c>
    </row>
    <row r="7" spans="1:21" ht="16" hidden="1" x14ac:dyDescent="0.2">
      <c r="A7" s="9" t="s">
        <v>381</v>
      </c>
      <c r="B7" s="4" t="s">
        <v>159</v>
      </c>
      <c r="C7" s="4" t="s">
        <v>78</v>
      </c>
      <c r="D7" s="4" t="s">
        <v>67</v>
      </c>
      <c r="E7" s="4" t="s">
        <v>67</v>
      </c>
      <c r="F7" s="4" t="s">
        <v>67</v>
      </c>
      <c r="G7" s="4" t="s">
        <v>67</v>
      </c>
      <c r="H7" s="4" t="s">
        <v>67</v>
      </c>
      <c r="I7" s="4" t="s">
        <v>255</v>
      </c>
      <c r="J7" s="4" t="s">
        <v>67</v>
      </c>
      <c r="K7" s="4" t="s">
        <v>146</v>
      </c>
      <c r="L7" s="4" t="s">
        <v>67</v>
      </c>
      <c r="M7" s="4" t="s">
        <v>107</v>
      </c>
      <c r="N7" s="4" t="s">
        <v>67</v>
      </c>
      <c r="O7" s="4" t="s">
        <v>163</v>
      </c>
      <c r="P7" s="4" t="s">
        <v>67</v>
      </c>
      <c r="Q7" s="4" t="s">
        <v>67</v>
      </c>
      <c r="R7" s="4" t="s">
        <v>247</v>
      </c>
      <c r="S7" s="4" t="s">
        <v>67</v>
      </c>
      <c r="T7" s="4" t="s">
        <v>67</v>
      </c>
      <c r="U7" s="4" t="s">
        <v>67</v>
      </c>
    </row>
    <row r="8" spans="1:21" ht="16" hidden="1" x14ac:dyDescent="0.2">
      <c r="A8" s="8" t="s">
        <v>265</v>
      </c>
      <c r="B8" s="4" t="s">
        <v>67</v>
      </c>
      <c r="C8" s="4" t="s">
        <v>67</v>
      </c>
      <c r="D8" s="4" t="s">
        <v>67</v>
      </c>
      <c r="E8" s="4" t="s">
        <v>67</v>
      </c>
      <c r="F8" s="4" t="s">
        <v>67</v>
      </c>
      <c r="G8" s="4" t="s">
        <v>67</v>
      </c>
      <c r="H8" s="4" t="s">
        <v>67</v>
      </c>
      <c r="I8" s="4" t="s">
        <v>67</v>
      </c>
      <c r="J8" s="4" t="s">
        <v>67</v>
      </c>
      <c r="K8" s="4" t="s">
        <v>67</v>
      </c>
      <c r="L8" s="4" t="s">
        <v>67</v>
      </c>
      <c r="M8" s="4" t="s">
        <v>67</v>
      </c>
      <c r="N8" s="4" t="s">
        <v>67</v>
      </c>
      <c r="O8" s="4" t="s">
        <v>67</v>
      </c>
      <c r="P8" s="4" t="s">
        <v>67</v>
      </c>
      <c r="Q8" s="4" t="s">
        <v>67</v>
      </c>
      <c r="R8" s="4" t="s">
        <v>67</v>
      </c>
      <c r="S8" s="4" t="s">
        <v>67</v>
      </c>
      <c r="T8" s="4" t="s">
        <v>67</v>
      </c>
      <c r="U8" s="4" t="s">
        <v>67</v>
      </c>
    </row>
    <row r="9" spans="1:21" ht="16" hidden="1" x14ac:dyDescent="0.2">
      <c r="A9" s="7" t="s">
        <v>286</v>
      </c>
      <c r="B9" s="4" t="s">
        <v>67</v>
      </c>
      <c r="C9" s="4" t="s">
        <v>67</v>
      </c>
      <c r="D9" s="4" t="s">
        <v>67</v>
      </c>
      <c r="E9" s="4" t="s">
        <v>67</v>
      </c>
      <c r="F9" s="4" t="s">
        <v>67</v>
      </c>
      <c r="G9" s="4" t="s">
        <v>67</v>
      </c>
      <c r="H9" s="4" t="s">
        <v>67</v>
      </c>
      <c r="I9" s="4" t="s">
        <v>67</v>
      </c>
      <c r="J9" s="4" t="s">
        <v>67</v>
      </c>
      <c r="K9" s="4" t="s">
        <v>67</v>
      </c>
      <c r="L9" s="4" t="s">
        <v>67</v>
      </c>
      <c r="M9" s="4" t="s">
        <v>166</v>
      </c>
      <c r="N9" s="4" t="s">
        <v>67</v>
      </c>
      <c r="O9" s="4" t="s">
        <v>67</v>
      </c>
      <c r="P9" s="4" t="s">
        <v>67</v>
      </c>
      <c r="Q9" s="4" t="s">
        <v>67</v>
      </c>
      <c r="R9" s="4" t="s">
        <v>67</v>
      </c>
      <c r="S9" s="4" t="s">
        <v>67</v>
      </c>
      <c r="T9" s="4" t="s">
        <v>67</v>
      </c>
      <c r="U9" s="4" t="s">
        <v>67</v>
      </c>
    </row>
    <row r="10" spans="1:21" ht="16" hidden="1" x14ac:dyDescent="0.2">
      <c r="A10" s="6" t="s">
        <v>186</v>
      </c>
      <c r="B10" s="4" t="s">
        <v>540</v>
      </c>
      <c r="C10" s="4" t="s">
        <v>541</v>
      </c>
      <c r="D10" s="4" t="s">
        <v>67</v>
      </c>
      <c r="E10" s="4" t="s">
        <v>67</v>
      </c>
      <c r="F10" s="4" t="s">
        <v>542</v>
      </c>
      <c r="G10" s="4" t="s">
        <v>119</v>
      </c>
      <c r="H10" s="4" t="s">
        <v>204</v>
      </c>
      <c r="I10" s="4" t="s">
        <v>204</v>
      </c>
      <c r="J10" s="4" t="s">
        <v>363</v>
      </c>
      <c r="K10" s="4" t="s">
        <v>67</v>
      </c>
      <c r="L10" s="4" t="s">
        <v>67</v>
      </c>
      <c r="M10" s="4" t="s">
        <v>543</v>
      </c>
      <c r="N10" s="4" t="s">
        <v>166</v>
      </c>
      <c r="O10" s="4" t="s">
        <v>75</v>
      </c>
      <c r="P10" s="4" t="s">
        <v>170</v>
      </c>
      <c r="Q10" s="4" t="s">
        <v>544</v>
      </c>
      <c r="R10" s="4" t="s">
        <v>174</v>
      </c>
      <c r="S10" s="4" t="s">
        <v>221</v>
      </c>
      <c r="T10" s="4" t="s">
        <v>67</v>
      </c>
      <c r="U10" s="4" t="s">
        <v>67</v>
      </c>
    </row>
    <row r="11" spans="1:21" ht="16" hidden="1" x14ac:dyDescent="0.2">
      <c r="A11" s="8" t="s">
        <v>339</v>
      </c>
      <c r="B11" s="4" t="s">
        <v>255</v>
      </c>
      <c r="C11" s="4" t="s">
        <v>67</v>
      </c>
      <c r="D11" s="4" t="s">
        <v>67</v>
      </c>
      <c r="E11" s="4" t="s">
        <v>67</v>
      </c>
      <c r="F11" s="4" t="s">
        <v>67</v>
      </c>
      <c r="G11" s="4" t="s">
        <v>67</v>
      </c>
      <c r="H11" s="4" t="s">
        <v>67</v>
      </c>
      <c r="I11" s="4" t="s">
        <v>67</v>
      </c>
      <c r="J11" s="4" t="s">
        <v>119</v>
      </c>
      <c r="K11" s="4" t="s">
        <v>67</v>
      </c>
      <c r="L11" s="4" t="s">
        <v>67</v>
      </c>
      <c r="M11" s="4" t="s">
        <v>67</v>
      </c>
      <c r="N11" s="4" t="s">
        <v>67</v>
      </c>
      <c r="O11" s="4" t="s">
        <v>67</v>
      </c>
      <c r="P11" s="4" t="s">
        <v>67</v>
      </c>
      <c r="Q11" s="4" t="s">
        <v>271</v>
      </c>
      <c r="R11" s="4" t="s">
        <v>67</v>
      </c>
      <c r="S11" s="4" t="s">
        <v>67</v>
      </c>
      <c r="T11" s="4" t="s">
        <v>67</v>
      </c>
      <c r="U11" s="4" t="s">
        <v>67</v>
      </c>
    </row>
    <row r="12" spans="1:21" ht="32" hidden="1" x14ac:dyDescent="0.2">
      <c r="A12" s="7" t="s">
        <v>337</v>
      </c>
      <c r="B12" s="4" t="s">
        <v>336</v>
      </c>
      <c r="C12" s="4" t="s">
        <v>67</v>
      </c>
      <c r="D12" s="4" t="s">
        <v>67</v>
      </c>
      <c r="E12" s="4" t="s">
        <v>67</v>
      </c>
      <c r="F12" s="4" t="s">
        <v>153</v>
      </c>
      <c r="G12" s="4" t="s">
        <v>67</v>
      </c>
      <c r="H12" s="4" t="s">
        <v>67</v>
      </c>
      <c r="I12" s="4" t="s">
        <v>67</v>
      </c>
      <c r="J12" s="4" t="s">
        <v>119</v>
      </c>
      <c r="K12" s="4" t="s">
        <v>68</v>
      </c>
      <c r="L12" s="4" t="s">
        <v>67</v>
      </c>
      <c r="M12" s="4" t="s">
        <v>67</v>
      </c>
      <c r="N12" s="4" t="s">
        <v>67</v>
      </c>
      <c r="O12" s="4" t="s">
        <v>67</v>
      </c>
      <c r="P12" s="4" t="s">
        <v>67</v>
      </c>
      <c r="Q12" s="4" t="s">
        <v>271</v>
      </c>
      <c r="R12" s="4" t="s">
        <v>67</v>
      </c>
      <c r="S12" s="4" t="s">
        <v>67</v>
      </c>
      <c r="T12" s="4" t="s">
        <v>67</v>
      </c>
      <c r="U12" s="4" t="s">
        <v>67</v>
      </c>
    </row>
    <row r="13" spans="1:21" ht="16" hidden="1" x14ac:dyDescent="0.2">
      <c r="A13" s="8" t="s">
        <v>103</v>
      </c>
      <c r="B13" s="4" t="s">
        <v>67</v>
      </c>
      <c r="C13" s="4" t="s">
        <v>67</v>
      </c>
      <c r="D13" s="4" t="s">
        <v>67</v>
      </c>
      <c r="E13" s="4" t="s">
        <v>67</v>
      </c>
      <c r="F13" s="4" t="s">
        <v>67</v>
      </c>
      <c r="G13" s="4" t="s">
        <v>119</v>
      </c>
      <c r="H13" s="4" t="s">
        <v>67</v>
      </c>
      <c r="I13" s="4" t="s">
        <v>67</v>
      </c>
      <c r="J13" s="4" t="s">
        <v>119</v>
      </c>
      <c r="K13" s="4" t="s">
        <v>67</v>
      </c>
      <c r="L13" s="4" t="s">
        <v>67</v>
      </c>
      <c r="M13" s="4" t="s">
        <v>78</v>
      </c>
      <c r="N13" s="4" t="s">
        <v>67</v>
      </c>
      <c r="O13" s="4" t="s">
        <v>67</v>
      </c>
      <c r="P13" s="4" t="s">
        <v>67</v>
      </c>
      <c r="Q13" s="4" t="s">
        <v>67</v>
      </c>
      <c r="R13" s="4" t="s">
        <v>67</v>
      </c>
      <c r="S13" s="4" t="s">
        <v>67</v>
      </c>
      <c r="T13" s="4" t="s">
        <v>67</v>
      </c>
      <c r="U13" s="4" t="s">
        <v>67</v>
      </c>
    </row>
    <row r="14" spans="1:21" ht="16" hidden="1" x14ac:dyDescent="0.2">
      <c r="A14" s="9" t="s">
        <v>138</v>
      </c>
      <c r="B14" s="4" t="s">
        <v>67</v>
      </c>
      <c r="C14" s="4" t="s">
        <v>67</v>
      </c>
      <c r="D14" s="4" t="s">
        <v>67</v>
      </c>
      <c r="E14" s="4" t="s">
        <v>67</v>
      </c>
      <c r="F14" s="4" t="s">
        <v>67</v>
      </c>
      <c r="G14" s="4" t="s">
        <v>67</v>
      </c>
      <c r="H14" s="4" t="s">
        <v>67</v>
      </c>
      <c r="I14" s="4" t="s">
        <v>67</v>
      </c>
      <c r="J14" s="4" t="s">
        <v>67</v>
      </c>
      <c r="K14" s="4" t="s">
        <v>67</v>
      </c>
      <c r="L14" s="4" t="s">
        <v>67</v>
      </c>
      <c r="M14" s="4" t="s">
        <v>67</v>
      </c>
      <c r="N14" s="4" t="s">
        <v>67</v>
      </c>
      <c r="O14" s="4" t="s">
        <v>67</v>
      </c>
      <c r="P14" s="4" t="s">
        <v>67</v>
      </c>
      <c r="Q14" s="4" t="s">
        <v>67</v>
      </c>
      <c r="R14" s="4" t="s">
        <v>67</v>
      </c>
      <c r="S14" s="4" t="s">
        <v>67</v>
      </c>
      <c r="T14" s="4" t="s">
        <v>67</v>
      </c>
      <c r="U14" s="4" t="s">
        <v>67</v>
      </c>
    </row>
    <row r="15" spans="1:21" ht="16" x14ac:dyDescent="0.2">
      <c r="A15" s="9" t="s">
        <v>355</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row>
    <row r="16" spans="1:21" ht="16" hidden="1" x14ac:dyDescent="0.2">
      <c r="A16" s="8" t="s">
        <v>220</v>
      </c>
      <c r="B16" s="4">
        <v>63</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row>
    <row r="17" spans="1:21" ht="16" x14ac:dyDescent="0.2">
      <c r="A17" s="9" t="s">
        <v>356</v>
      </c>
      <c r="B17" s="4">
        <v>0</v>
      </c>
      <c r="C17" s="4">
        <v>0</v>
      </c>
      <c r="D17" s="4">
        <v>0</v>
      </c>
      <c r="E17" s="4">
        <v>0</v>
      </c>
      <c r="F17" s="4">
        <v>0</v>
      </c>
      <c r="G17" s="4">
        <v>0</v>
      </c>
      <c r="H17" s="4">
        <v>0</v>
      </c>
      <c r="I17" s="4">
        <v>0</v>
      </c>
      <c r="J17" s="4">
        <v>0</v>
      </c>
      <c r="K17" s="4">
        <v>0</v>
      </c>
      <c r="L17" s="4">
        <v>0</v>
      </c>
      <c r="M17" s="4">
        <v>0</v>
      </c>
      <c r="N17" s="4">
        <v>0</v>
      </c>
      <c r="O17" s="4">
        <v>0</v>
      </c>
      <c r="P17" s="4">
        <v>0</v>
      </c>
      <c r="Q17" s="4">
        <v>5</v>
      </c>
      <c r="R17" s="4">
        <v>0</v>
      </c>
      <c r="S17" s="4">
        <v>0</v>
      </c>
      <c r="T17" s="4">
        <v>0</v>
      </c>
      <c r="U17" s="4">
        <v>0</v>
      </c>
    </row>
    <row r="18" spans="1:21" ht="16" hidden="1" x14ac:dyDescent="0.2">
      <c r="A18" s="8" t="s">
        <v>149</v>
      </c>
      <c r="B18" s="4">
        <v>51</v>
      </c>
      <c r="C18" s="4">
        <v>0</v>
      </c>
      <c r="D18" s="4">
        <v>0</v>
      </c>
      <c r="E18" s="4">
        <v>0</v>
      </c>
      <c r="F18" s="4">
        <v>0</v>
      </c>
      <c r="G18" s="4">
        <v>0</v>
      </c>
      <c r="H18" s="4">
        <v>0</v>
      </c>
      <c r="I18" s="4">
        <v>0</v>
      </c>
      <c r="J18" s="4">
        <v>0</v>
      </c>
      <c r="K18" s="4">
        <v>0</v>
      </c>
      <c r="L18" s="4">
        <v>0</v>
      </c>
      <c r="M18" s="4">
        <v>10</v>
      </c>
      <c r="N18" s="4">
        <v>0</v>
      </c>
      <c r="O18" s="4">
        <v>0</v>
      </c>
      <c r="P18" s="4">
        <v>0</v>
      </c>
      <c r="Q18" s="4">
        <v>0</v>
      </c>
      <c r="R18" s="4">
        <v>0</v>
      </c>
      <c r="S18" s="4">
        <v>0</v>
      </c>
      <c r="T18" s="4">
        <v>0</v>
      </c>
      <c r="U18" s="4">
        <v>0</v>
      </c>
    </row>
    <row r="19" spans="1:21" ht="16" hidden="1" x14ac:dyDescent="0.2">
      <c r="A19" s="8" t="s">
        <v>105</v>
      </c>
      <c r="B19" s="4">
        <v>13</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row>
    <row r="20" spans="1:21" ht="16" x14ac:dyDescent="0.2">
      <c r="A20" s="9" t="s">
        <v>370</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row>
    <row r="21" spans="1:21" ht="16" hidden="1" x14ac:dyDescent="0.2">
      <c r="A21" s="9" t="s">
        <v>383</v>
      </c>
      <c r="B21" s="4">
        <v>14</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row>
    <row r="22" spans="1:21" ht="16" hidden="1" x14ac:dyDescent="0.2">
      <c r="A22" s="8" t="s">
        <v>150</v>
      </c>
      <c r="B22" s="4">
        <v>0</v>
      </c>
      <c r="C22" s="4">
        <v>0</v>
      </c>
      <c r="D22" s="4">
        <v>0</v>
      </c>
      <c r="E22" s="4">
        <v>0</v>
      </c>
      <c r="F22" s="4">
        <v>31</v>
      </c>
      <c r="G22" s="4">
        <v>0</v>
      </c>
      <c r="H22" s="4">
        <v>0</v>
      </c>
      <c r="I22" s="4">
        <v>0</v>
      </c>
      <c r="J22" s="4">
        <v>0</v>
      </c>
      <c r="K22" s="4">
        <v>0</v>
      </c>
      <c r="L22" s="4">
        <v>0</v>
      </c>
      <c r="M22" s="4">
        <v>0</v>
      </c>
      <c r="N22" s="4">
        <v>0</v>
      </c>
      <c r="O22" s="4">
        <v>0</v>
      </c>
      <c r="P22" s="4">
        <v>0</v>
      </c>
      <c r="Q22" s="4">
        <v>0</v>
      </c>
      <c r="R22" s="4">
        <v>0</v>
      </c>
      <c r="S22" s="4">
        <v>0</v>
      </c>
      <c r="T22" s="4">
        <v>0</v>
      </c>
      <c r="U22" s="4">
        <v>0</v>
      </c>
    </row>
    <row r="23" spans="1:21" ht="16" hidden="1" x14ac:dyDescent="0.2">
      <c r="A23" s="9" t="s">
        <v>384</v>
      </c>
      <c r="B23" s="4">
        <v>326</v>
      </c>
      <c r="C23" s="4">
        <v>0</v>
      </c>
      <c r="D23" s="4">
        <v>0</v>
      </c>
      <c r="E23" s="4">
        <v>0</v>
      </c>
      <c r="F23" s="4">
        <v>39</v>
      </c>
      <c r="G23" s="4">
        <v>0</v>
      </c>
      <c r="H23" s="4">
        <v>0</v>
      </c>
      <c r="I23" s="4">
        <v>0</v>
      </c>
      <c r="J23" s="4">
        <v>5</v>
      </c>
      <c r="K23" s="4">
        <v>0</v>
      </c>
      <c r="L23" s="4">
        <v>12</v>
      </c>
      <c r="M23" s="4">
        <v>51</v>
      </c>
      <c r="N23" s="4">
        <v>0</v>
      </c>
      <c r="O23" s="4">
        <v>0</v>
      </c>
      <c r="P23" s="4">
        <v>0</v>
      </c>
      <c r="Q23" s="4">
        <v>0</v>
      </c>
      <c r="R23" s="4">
        <v>0</v>
      </c>
      <c r="S23" s="4">
        <v>0</v>
      </c>
      <c r="T23" s="4">
        <v>30</v>
      </c>
      <c r="U23" s="4">
        <v>0</v>
      </c>
    </row>
    <row r="24" spans="1:21" ht="16" hidden="1" x14ac:dyDescent="0.2">
      <c r="A24" s="8" t="s">
        <v>151</v>
      </c>
      <c r="B24" s="4">
        <v>10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row>
    <row r="25" spans="1:21" ht="16" hidden="1" x14ac:dyDescent="0.2">
      <c r="A25" s="8" t="s">
        <v>242</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row>
    <row r="26" spans="1:21" ht="16" hidden="1" x14ac:dyDescent="0.2">
      <c r="A26" s="8" t="s">
        <v>323</v>
      </c>
      <c r="B26" s="4">
        <v>286</v>
      </c>
      <c r="C26" s="4">
        <v>0</v>
      </c>
      <c r="D26" s="4">
        <v>0</v>
      </c>
      <c r="E26" s="4">
        <v>0</v>
      </c>
      <c r="F26" s="4">
        <v>0</v>
      </c>
      <c r="G26" s="4">
        <v>0</v>
      </c>
      <c r="H26" s="4">
        <v>0</v>
      </c>
      <c r="I26" s="4">
        <v>51</v>
      </c>
      <c r="J26" s="4">
        <v>0</v>
      </c>
      <c r="K26" s="4">
        <v>0</v>
      </c>
      <c r="L26" s="4">
        <v>0</v>
      </c>
      <c r="M26" s="4">
        <v>0</v>
      </c>
      <c r="N26" s="4">
        <v>0</v>
      </c>
      <c r="O26" s="4">
        <v>0</v>
      </c>
      <c r="P26" s="4">
        <v>0</v>
      </c>
      <c r="Q26" s="4">
        <v>4</v>
      </c>
      <c r="R26" s="4">
        <v>0</v>
      </c>
      <c r="S26" s="4">
        <v>0</v>
      </c>
      <c r="T26" s="4">
        <v>0</v>
      </c>
      <c r="U26" s="4">
        <v>0</v>
      </c>
    </row>
    <row r="27" spans="1:21" ht="16" hidden="1" x14ac:dyDescent="0.2">
      <c r="A27" s="8" t="s">
        <v>243</v>
      </c>
      <c r="B27" s="4">
        <v>21</v>
      </c>
      <c r="C27" s="4">
        <v>107</v>
      </c>
      <c r="D27" s="4">
        <v>0</v>
      </c>
      <c r="E27" s="4">
        <v>0</v>
      </c>
      <c r="F27" s="4">
        <v>71</v>
      </c>
      <c r="G27" s="4">
        <v>0</v>
      </c>
      <c r="H27" s="4">
        <v>0</v>
      </c>
      <c r="I27" s="4">
        <v>0</v>
      </c>
      <c r="J27" s="4">
        <v>0</v>
      </c>
      <c r="K27" s="4">
        <v>0</v>
      </c>
      <c r="L27" s="4">
        <v>0</v>
      </c>
      <c r="M27" s="4">
        <v>8</v>
      </c>
      <c r="N27" s="4">
        <v>0</v>
      </c>
      <c r="O27" s="4">
        <v>0</v>
      </c>
      <c r="P27" s="4">
        <v>38</v>
      </c>
      <c r="Q27" s="4">
        <v>7</v>
      </c>
      <c r="R27" s="4">
        <v>0</v>
      </c>
      <c r="S27" s="4">
        <v>0</v>
      </c>
      <c r="T27" s="4">
        <v>0</v>
      </c>
      <c r="U27" s="4">
        <v>0</v>
      </c>
    </row>
    <row r="28" spans="1:21" ht="16" hidden="1" x14ac:dyDescent="0.2">
      <c r="A28" s="8" t="s">
        <v>303</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row>
    <row r="29" spans="1:21" ht="16" hidden="1" x14ac:dyDescent="0.2">
      <c r="A29" s="8" t="s">
        <v>398</v>
      </c>
      <c r="B29" s="4">
        <v>88</v>
      </c>
      <c r="C29" s="4">
        <v>74</v>
      </c>
      <c r="D29" s="4">
        <v>3</v>
      </c>
      <c r="E29" s="4">
        <v>4</v>
      </c>
      <c r="F29" s="4">
        <v>34</v>
      </c>
      <c r="G29" s="4">
        <v>0</v>
      </c>
      <c r="H29" s="4">
        <v>0</v>
      </c>
      <c r="I29" s="4">
        <v>0</v>
      </c>
      <c r="J29" s="4">
        <v>21</v>
      </c>
      <c r="K29" s="4">
        <v>0</v>
      </c>
      <c r="L29" s="4">
        <v>0</v>
      </c>
      <c r="M29" s="4">
        <v>52</v>
      </c>
      <c r="N29" s="4">
        <v>10</v>
      </c>
      <c r="O29" s="4">
        <v>4</v>
      </c>
      <c r="P29" s="4">
        <v>0</v>
      </c>
      <c r="Q29" s="4">
        <v>83</v>
      </c>
      <c r="R29" s="4">
        <v>1</v>
      </c>
      <c r="S29" s="4">
        <v>2</v>
      </c>
      <c r="T29" s="4">
        <v>5</v>
      </c>
      <c r="U29" s="4">
        <v>2</v>
      </c>
    </row>
    <row r="30" spans="1:21" ht="16" hidden="1" x14ac:dyDescent="0.2">
      <c r="A30" s="8" t="s">
        <v>352</v>
      </c>
      <c r="B30" s="4">
        <v>79</v>
      </c>
      <c r="C30" s="4">
        <v>33</v>
      </c>
      <c r="D30" s="4">
        <v>0</v>
      </c>
      <c r="E30" s="4">
        <v>0</v>
      </c>
      <c r="F30" s="4">
        <v>148</v>
      </c>
      <c r="G30" s="4">
        <v>0</v>
      </c>
      <c r="H30" s="4">
        <v>0</v>
      </c>
      <c r="I30" s="4">
        <v>0</v>
      </c>
      <c r="J30" s="4">
        <v>0</v>
      </c>
      <c r="K30" s="4">
        <v>0</v>
      </c>
      <c r="L30" s="4">
        <v>13</v>
      </c>
      <c r="M30" s="4">
        <v>85</v>
      </c>
      <c r="N30" s="4">
        <v>9</v>
      </c>
      <c r="O30" s="4">
        <v>0</v>
      </c>
      <c r="P30" s="4">
        <v>0</v>
      </c>
      <c r="Q30" s="4">
        <v>96</v>
      </c>
      <c r="R30" s="4">
        <v>66</v>
      </c>
      <c r="S30" s="4">
        <v>0</v>
      </c>
      <c r="T30" s="4">
        <v>5</v>
      </c>
      <c r="U30" s="4">
        <v>0</v>
      </c>
    </row>
    <row r="31" spans="1:21" ht="16" hidden="1" x14ac:dyDescent="0.2">
      <c r="A31" s="8" t="s">
        <v>369</v>
      </c>
      <c r="B31" s="4">
        <v>269</v>
      </c>
      <c r="C31" s="4">
        <v>38</v>
      </c>
      <c r="D31" s="4">
        <v>0</v>
      </c>
      <c r="E31" s="4">
        <v>0</v>
      </c>
      <c r="F31" s="4">
        <v>71</v>
      </c>
      <c r="G31" s="4">
        <v>0</v>
      </c>
      <c r="H31" s="4">
        <v>0</v>
      </c>
      <c r="I31" s="4">
        <v>0</v>
      </c>
      <c r="J31" s="4">
        <v>67</v>
      </c>
      <c r="K31" s="4">
        <v>0</v>
      </c>
      <c r="L31" s="4">
        <v>0</v>
      </c>
      <c r="M31" s="4">
        <v>191</v>
      </c>
      <c r="N31" s="4">
        <v>10</v>
      </c>
      <c r="O31" s="4">
        <v>3</v>
      </c>
      <c r="P31" s="4">
        <v>56</v>
      </c>
      <c r="Q31" s="4">
        <v>9</v>
      </c>
      <c r="R31" s="4">
        <v>18</v>
      </c>
      <c r="S31" s="4">
        <v>8</v>
      </c>
      <c r="T31" s="4">
        <v>8</v>
      </c>
      <c r="U31" s="4">
        <v>0</v>
      </c>
    </row>
    <row r="32" spans="1:21" ht="16" hidden="1" x14ac:dyDescent="0.2">
      <c r="A32" s="9" t="s">
        <v>385</v>
      </c>
      <c r="B32" s="4">
        <v>19</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4">
        <v>0</v>
      </c>
    </row>
    <row r="33" spans="1:21" ht="32" hidden="1" x14ac:dyDescent="0.2">
      <c r="A33" s="9" t="s">
        <v>197</v>
      </c>
      <c r="B33" s="10">
        <v>1329</v>
      </c>
      <c r="C33" s="4">
        <v>40</v>
      </c>
      <c r="D33" s="4">
        <v>0</v>
      </c>
      <c r="E33" s="4">
        <v>0</v>
      </c>
      <c r="F33" s="4">
        <v>113</v>
      </c>
      <c r="G33" s="4">
        <v>0</v>
      </c>
      <c r="H33" s="4">
        <v>0</v>
      </c>
      <c r="I33" s="4">
        <v>10</v>
      </c>
      <c r="J33" s="4">
        <v>0</v>
      </c>
      <c r="K33" s="4">
        <v>0</v>
      </c>
      <c r="L33" s="4">
        <v>0</v>
      </c>
      <c r="M33" s="4">
        <v>268</v>
      </c>
      <c r="N33" s="4">
        <v>8</v>
      </c>
      <c r="O33" s="4">
        <v>2</v>
      </c>
      <c r="P33" s="4">
        <v>68</v>
      </c>
      <c r="Q33" s="4">
        <v>355</v>
      </c>
      <c r="R33" s="4">
        <v>0</v>
      </c>
      <c r="S33" s="4">
        <v>0</v>
      </c>
      <c r="T33" s="4">
        <v>0</v>
      </c>
      <c r="U33" s="4">
        <v>0</v>
      </c>
    </row>
    <row r="34" spans="1:21" ht="16" hidden="1" x14ac:dyDescent="0.2">
      <c r="A34" s="8" t="s">
        <v>193</v>
      </c>
      <c r="B34" s="10">
        <v>1420</v>
      </c>
      <c r="C34" s="4">
        <v>195</v>
      </c>
      <c r="D34" s="4">
        <v>0</v>
      </c>
      <c r="E34" s="4">
        <v>0</v>
      </c>
      <c r="F34" s="4">
        <v>121</v>
      </c>
      <c r="G34" s="4">
        <v>0</v>
      </c>
      <c r="H34" s="4">
        <v>0</v>
      </c>
      <c r="I34" s="4">
        <v>10</v>
      </c>
      <c r="J34" s="4">
        <v>13</v>
      </c>
      <c r="K34" s="4">
        <v>0</v>
      </c>
      <c r="L34" s="4">
        <v>0</v>
      </c>
      <c r="M34" s="4">
        <v>322</v>
      </c>
      <c r="N34" s="4">
        <v>13</v>
      </c>
      <c r="O34" s="4">
        <v>2</v>
      </c>
      <c r="P34" s="4">
        <v>68</v>
      </c>
      <c r="Q34" s="4">
        <v>365</v>
      </c>
      <c r="R34" s="4">
        <v>0</v>
      </c>
      <c r="S34" s="4">
        <v>0</v>
      </c>
      <c r="T34" s="4">
        <v>0</v>
      </c>
      <c r="U34" s="4">
        <v>0</v>
      </c>
    </row>
    <row r="35" spans="1:21" ht="16" hidden="1" x14ac:dyDescent="0.2">
      <c r="A35" s="9" t="s">
        <v>386</v>
      </c>
      <c r="B35" s="4">
        <v>137</v>
      </c>
      <c r="C35" s="4">
        <v>0</v>
      </c>
      <c r="D35" s="4">
        <v>0</v>
      </c>
      <c r="E35" s="4">
        <v>0</v>
      </c>
      <c r="F35" s="4">
        <v>53</v>
      </c>
      <c r="G35" s="4">
        <v>0</v>
      </c>
      <c r="H35" s="4">
        <v>0</v>
      </c>
      <c r="I35" s="4">
        <v>0</v>
      </c>
      <c r="J35" s="4">
        <v>19</v>
      </c>
      <c r="K35" s="4">
        <v>0</v>
      </c>
      <c r="L35" s="4">
        <v>0</v>
      </c>
      <c r="M35" s="4">
        <v>89</v>
      </c>
      <c r="N35" s="4">
        <v>7</v>
      </c>
      <c r="O35" s="4">
        <v>0</v>
      </c>
      <c r="P35" s="4">
        <v>0</v>
      </c>
      <c r="Q35" s="4">
        <v>5</v>
      </c>
      <c r="R35" s="4">
        <v>0</v>
      </c>
      <c r="S35" s="4">
        <v>2</v>
      </c>
      <c r="T35" s="4">
        <v>0</v>
      </c>
      <c r="U35" s="4">
        <v>0</v>
      </c>
    </row>
    <row r="36" spans="1:21" ht="16" hidden="1" x14ac:dyDescent="0.2">
      <c r="A36" s="8" t="s">
        <v>304</v>
      </c>
      <c r="B36" s="4">
        <v>0</v>
      </c>
      <c r="C36" s="4">
        <v>0</v>
      </c>
      <c r="D36" s="4">
        <v>0</v>
      </c>
      <c r="E36" s="4">
        <v>0</v>
      </c>
      <c r="F36" s="4">
        <v>0</v>
      </c>
      <c r="G36" s="4">
        <v>0</v>
      </c>
      <c r="H36" s="4">
        <v>0</v>
      </c>
      <c r="I36" s="4">
        <v>0</v>
      </c>
      <c r="J36" s="4">
        <v>0</v>
      </c>
      <c r="K36" s="4">
        <v>0</v>
      </c>
      <c r="L36" s="4">
        <v>0</v>
      </c>
      <c r="M36" s="4">
        <v>60</v>
      </c>
      <c r="N36" s="4">
        <v>0</v>
      </c>
      <c r="O36" s="4">
        <v>0</v>
      </c>
      <c r="P36" s="4">
        <v>0</v>
      </c>
      <c r="Q36" s="4">
        <v>0</v>
      </c>
      <c r="R36" s="4">
        <v>0</v>
      </c>
      <c r="S36" s="4">
        <v>0</v>
      </c>
      <c r="T36" s="4">
        <v>0</v>
      </c>
      <c r="U36" s="4">
        <v>0</v>
      </c>
    </row>
    <row r="37" spans="1:21" ht="16" hidden="1" x14ac:dyDescent="0.2">
      <c r="A37" s="9" t="s">
        <v>371</v>
      </c>
      <c r="B37" s="4">
        <v>12</v>
      </c>
      <c r="C37" s="4">
        <v>0</v>
      </c>
      <c r="D37" s="4">
        <v>0</v>
      </c>
      <c r="E37" s="4">
        <v>0</v>
      </c>
      <c r="F37" s="4">
        <v>0</v>
      </c>
      <c r="G37" s="4">
        <v>0</v>
      </c>
      <c r="H37" s="4">
        <v>0</v>
      </c>
      <c r="I37" s="4">
        <v>0</v>
      </c>
      <c r="J37" s="4">
        <v>0</v>
      </c>
      <c r="K37" s="4">
        <v>0</v>
      </c>
      <c r="L37" s="4">
        <v>0</v>
      </c>
      <c r="M37" s="4">
        <v>0</v>
      </c>
      <c r="N37" s="4">
        <v>0</v>
      </c>
      <c r="O37" s="4">
        <v>0</v>
      </c>
      <c r="P37" s="4">
        <v>0</v>
      </c>
      <c r="Q37" s="4">
        <v>9</v>
      </c>
      <c r="R37" s="4">
        <v>0</v>
      </c>
      <c r="S37" s="4">
        <v>0</v>
      </c>
      <c r="T37" s="4">
        <v>0</v>
      </c>
      <c r="U37" s="4">
        <v>0</v>
      </c>
    </row>
    <row r="38" spans="1:21" ht="16" hidden="1" x14ac:dyDescent="0.2">
      <c r="A38" s="8" t="s">
        <v>154</v>
      </c>
      <c r="B38" s="4">
        <v>0</v>
      </c>
      <c r="C38" s="4">
        <v>0</v>
      </c>
      <c r="D38" s="4">
        <v>0</v>
      </c>
      <c r="E38" s="4">
        <v>0</v>
      </c>
      <c r="F38" s="4">
        <v>0</v>
      </c>
      <c r="G38" s="4">
        <v>3</v>
      </c>
      <c r="H38" s="4">
        <v>0</v>
      </c>
      <c r="I38" s="4">
        <v>0</v>
      </c>
      <c r="J38" s="4">
        <v>0</v>
      </c>
      <c r="K38" s="4">
        <v>0</v>
      </c>
      <c r="L38" s="4">
        <v>0</v>
      </c>
      <c r="M38" s="4">
        <v>0</v>
      </c>
      <c r="N38" s="4">
        <v>0</v>
      </c>
      <c r="O38" s="4">
        <v>0</v>
      </c>
      <c r="P38" s="4">
        <v>0</v>
      </c>
      <c r="Q38" s="4">
        <v>0</v>
      </c>
      <c r="R38" s="4">
        <v>0</v>
      </c>
      <c r="S38" s="4">
        <v>0</v>
      </c>
      <c r="T38" s="4">
        <v>0</v>
      </c>
      <c r="U38" s="4">
        <v>0</v>
      </c>
    </row>
    <row r="39" spans="1:21" ht="16" x14ac:dyDescent="0.2">
      <c r="A39" s="9" t="s">
        <v>358</v>
      </c>
      <c r="B39" s="4">
        <v>0</v>
      </c>
      <c r="C39" s="4">
        <v>33</v>
      </c>
      <c r="D39" s="4">
        <v>0</v>
      </c>
      <c r="E39" s="4">
        <v>0</v>
      </c>
      <c r="F39" s="4">
        <v>0</v>
      </c>
      <c r="G39" s="4">
        <v>0</v>
      </c>
      <c r="H39" s="4">
        <v>0</v>
      </c>
      <c r="I39" s="4">
        <v>0</v>
      </c>
      <c r="J39" s="4">
        <v>0</v>
      </c>
      <c r="K39" s="4">
        <v>0</v>
      </c>
      <c r="L39" s="4">
        <v>0</v>
      </c>
      <c r="M39" s="4">
        <v>7</v>
      </c>
      <c r="N39" s="4">
        <v>0</v>
      </c>
      <c r="O39" s="4">
        <v>0</v>
      </c>
      <c r="P39" s="4">
        <v>0</v>
      </c>
      <c r="Q39" s="4">
        <v>20</v>
      </c>
      <c r="R39" s="4">
        <v>0</v>
      </c>
      <c r="S39" s="4">
        <v>0</v>
      </c>
      <c r="T39" s="4">
        <v>0</v>
      </c>
      <c r="U39" s="4">
        <v>0</v>
      </c>
    </row>
    <row r="40" spans="1:21" ht="32" hidden="1" x14ac:dyDescent="0.2">
      <c r="A40" s="8" t="s">
        <v>155</v>
      </c>
      <c r="B40" s="4">
        <v>16</v>
      </c>
      <c r="C40" s="4">
        <v>0</v>
      </c>
      <c r="D40" s="4">
        <v>0</v>
      </c>
      <c r="E40" s="4">
        <v>0</v>
      </c>
      <c r="F40" s="4">
        <v>0</v>
      </c>
      <c r="G40" s="4">
        <v>0</v>
      </c>
      <c r="H40" s="4">
        <v>0</v>
      </c>
      <c r="I40" s="4">
        <v>0</v>
      </c>
      <c r="J40" s="4">
        <v>0</v>
      </c>
      <c r="K40" s="4">
        <v>0</v>
      </c>
      <c r="L40" s="4">
        <v>0</v>
      </c>
      <c r="M40" s="4">
        <v>4</v>
      </c>
      <c r="N40" s="4">
        <v>2</v>
      </c>
      <c r="O40" s="4">
        <v>0</v>
      </c>
      <c r="P40" s="4">
        <v>0</v>
      </c>
      <c r="Q40" s="4">
        <v>0</v>
      </c>
      <c r="R40" s="4">
        <v>0</v>
      </c>
      <c r="S40" s="4">
        <v>0</v>
      </c>
      <c r="T40" s="4">
        <v>10</v>
      </c>
      <c r="U40" s="4">
        <v>0</v>
      </c>
    </row>
    <row r="41" spans="1:21" ht="32" hidden="1" x14ac:dyDescent="0.2">
      <c r="A41" s="8" t="s">
        <v>305</v>
      </c>
      <c r="B41" s="4">
        <v>127</v>
      </c>
      <c r="C41" s="4">
        <v>0</v>
      </c>
      <c r="D41" s="4">
        <v>0</v>
      </c>
      <c r="E41" s="4">
        <v>0</v>
      </c>
      <c r="F41" s="4">
        <v>0</v>
      </c>
      <c r="G41" s="4">
        <v>0</v>
      </c>
      <c r="H41" s="4">
        <v>0</v>
      </c>
      <c r="I41" s="4">
        <v>0</v>
      </c>
      <c r="J41" s="4">
        <v>0</v>
      </c>
      <c r="K41" s="4">
        <v>0</v>
      </c>
      <c r="L41" s="4">
        <v>0</v>
      </c>
      <c r="M41" s="4">
        <v>0</v>
      </c>
      <c r="N41" s="4">
        <v>0</v>
      </c>
      <c r="O41" s="4">
        <v>0</v>
      </c>
      <c r="P41" s="4">
        <v>0</v>
      </c>
      <c r="Q41" s="4">
        <v>0</v>
      </c>
      <c r="R41" s="4">
        <v>0</v>
      </c>
      <c r="S41" s="4">
        <v>0</v>
      </c>
      <c r="T41" s="4">
        <v>0</v>
      </c>
      <c r="U41" s="4">
        <v>0</v>
      </c>
    </row>
    <row r="42" spans="1:21" ht="16" hidden="1" x14ac:dyDescent="0.2">
      <c r="A42" s="8" t="s">
        <v>65</v>
      </c>
      <c r="B42" s="4">
        <v>6</v>
      </c>
      <c r="C42" s="4">
        <v>0</v>
      </c>
      <c r="D42" s="4">
        <v>0</v>
      </c>
      <c r="E42" s="4">
        <v>0</v>
      </c>
      <c r="F42" s="4">
        <v>0</v>
      </c>
      <c r="G42" s="4">
        <v>0</v>
      </c>
      <c r="H42" s="4">
        <v>0</v>
      </c>
      <c r="I42" s="4">
        <v>0</v>
      </c>
      <c r="J42" s="4">
        <v>0</v>
      </c>
      <c r="K42" s="4">
        <v>0</v>
      </c>
      <c r="L42" s="4">
        <v>0</v>
      </c>
      <c r="M42" s="4">
        <v>0</v>
      </c>
      <c r="N42" s="4">
        <v>0</v>
      </c>
      <c r="O42" s="4">
        <v>0</v>
      </c>
      <c r="P42" s="4">
        <v>0</v>
      </c>
      <c r="Q42" s="4">
        <v>0</v>
      </c>
      <c r="R42" s="4">
        <v>0</v>
      </c>
      <c r="S42" s="4">
        <v>0</v>
      </c>
      <c r="T42" s="4">
        <v>0</v>
      </c>
      <c r="U42" s="4">
        <v>0</v>
      </c>
    </row>
    <row r="43" spans="1:21" ht="16" x14ac:dyDescent="0.2">
      <c r="A43" s="9" t="s">
        <v>359</v>
      </c>
      <c r="B43" s="4">
        <v>0</v>
      </c>
      <c r="C43" s="4">
        <v>0</v>
      </c>
      <c r="D43" s="4">
        <v>0</v>
      </c>
      <c r="E43" s="4">
        <v>0</v>
      </c>
      <c r="F43" s="4">
        <v>0</v>
      </c>
      <c r="G43" s="4">
        <v>0</v>
      </c>
      <c r="H43" s="4">
        <v>0</v>
      </c>
      <c r="I43" s="4">
        <v>0</v>
      </c>
      <c r="J43" s="4">
        <v>0</v>
      </c>
      <c r="K43" s="4">
        <v>0</v>
      </c>
      <c r="L43" s="4">
        <v>0</v>
      </c>
      <c r="M43" s="4">
        <v>0</v>
      </c>
      <c r="N43" s="4">
        <v>0</v>
      </c>
      <c r="O43" s="4">
        <v>0</v>
      </c>
      <c r="P43" s="4">
        <v>0</v>
      </c>
      <c r="Q43" s="4">
        <v>0</v>
      </c>
      <c r="R43" s="4">
        <v>0</v>
      </c>
      <c r="S43" s="4">
        <v>0</v>
      </c>
      <c r="T43" s="4">
        <v>0</v>
      </c>
      <c r="U43" s="4">
        <v>0</v>
      </c>
    </row>
    <row r="44" spans="1:21" ht="16" x14ac:dyDescent="0.2">
      <c r="A44" s="9" t="s">
        <v>360</v>
      </c>
      <c r="B44" s="4">
        <v>36</v>
      </c>
      <c r="C44" s="4">
        <v>0</v>
      </c>
      <c r="D44" s="4">
        <v>0</v>
      </c>
      <c r="E44" s="4">
        <v>0</v>
      </c>
      <c r="F44" s="4">
        <v>148</v>
      </c>
      <c r="G44" s="4">
        <v>0</v>
      </c>
      <c r="H44" s="4">
        <v>0</v>
      </c>
      <c r="I44" s="4">
        <v>0</v>
      </c>
      <c r="J44" s="4">
        <v>0</v>
      </c>
      <c r="K44" s="4">
        <v>0</v>
      </c>
      <c r="L44" s="4">
        <v>13</v>
      </c>
      <c r="M44" s="4">
        <v>58</v>
      </c>
      <c r="N44" s="4">
        <v>6</v>
      </c>
      <c r="O44" s="4">
        <v>0</v>
      </c>
      <c r="P44" s="4">
        <v>0</v>
      </c>
      <c r="Q44" s="4">
        <v>57</v>
      </c>
      <c r="R44" s="4">
        <v>0</v>
      </c>
      <c r="S44" s="4">
        <v>0</v>
      </c>
      <c r="T44" s="4">
        <v>5</v>
      </c>
      <c r="U44" s="4">
        <v>0</v>
      </c>
    </row>
    <row r="45" spans="1:21" ht="16" hidden="1" x14ac:dyDescent="0.2">
      <c r="A45" s="7" t="s">
        <v>291</v>
      </c>
      <c r="B45" s="4">
        <v>136</v>
      </c>
      <c r="C45" s="4">
        <v>0</v>
      </c>
      <c r="D45" s="4">
        <v>0</v>
      </c>
      <c r="E45" s="4">
        <v>0</v>
      </c>
      <c r="F45" s="4">
        <v>0</v>
      </c>
      <c r="G45" s="4">
        <v>0</v>
      </c>
      <c r="H45" s="4">
        <v>10</v>
      </c>
      <c r="I45" s="4">
        <v>0</v>
      </c>
      <c r="J45" s="4">
        <v>0</v>
      </c>
      <c r="K45" s="4">
        <v>0</v>
      </c>
      <c r="L45" s="4">
        <v>0</v>
      </c>
      <c r="M45" s="4">
        <v>8</v>
      </c>
      <c r="N45" s="4">
        <v>0</v>
      </c>
      <c r="O45" s="4">
        <v>0</v>
      </c>
      <c r="P45" s="4">
        <v>0</v>
      </c>
      <c r="Q45" s="4">
        <v>20</v>
      </c>
      <c r="R45" s="4">
        <v>0</v>
      </c>
      <c r="S45" s="4">
        <v>0</v>
      </c>
      <c r="T45" s="4">
        <v>8</v>
      </c>
      <c r="U45" s="4">
        <v>0</v>
      </c>
    </row>
    <row r="46" spans="1:21" ht="16" hidden="1" x14ac:dyDescent="0.2">
      <c r="A46" s="7" t="s">
        <v>190</v>
      </c>
      <c r="B46" s="10">
        <v>1855</v>
      </c>
      <c r="C46" s="4">
        <v>235</v>
      </c>
      <c r="D46" s="4">
        <v>0</v>
      </c>
      <c r="E46" s="4">
        <v>0</v>
      </c>
      <c r="F46" s="4">
        <v>121</v>
      </c>
      <c r="G46" s="4">
        <v>0</v>
      </c>
      <c r="H46" s="4">
        <v>13</v>
      </c>
      <c r="I46" s="4">
        <v>24</v>
      </c>
      <c r="J46" s="4">
        <v>13</v>
      </c>
      <c r="K46" s="4">
        <v>0</v>
      </c>
      <c r="L46" s="4">
        <v>0</v>
      </c>
      <c r="M46" s="4">
        <v>401</v>
      </c>
      <c r="N46" s="4">
        <v>13</v>
      </c>
      <c r="O46" s="4">
        <v>5</v>
      </c>
      <c r="P46" s="4">
        <v>68</v>
      </c>
      <c r="Q46" s="4">
        <v>410</v>
      </c>
      <c r="R46" s="4">
        <v>0</v>
      </c>
      <c r="S46" s="4">
        <v>3</v>
      </c>
      <c r="T46" s="4">
        <v>0</v>
      </c>
      <c r="U46" s="4">
        <v>0</v>
      </c>
    </row>
    <row r="47" spans="1:21" ht="16" hidden="1" x14ac:dyDescent="0.2">
      <c r="A47" s="7" t="s">
        <v>141</v>
      </c>
      <c r="B47" s="4">
        <v>422</v>
      </c>
      <c r="C47" s="4">
        <v>77</v>
      </c>
      <c r="D47" s="4">
        <v>0</v>
      </c>
      <c r="E47" s="4">
        <v>7</v>
      </c>
      <c r="F47" s="4">
        <v>144</v>
      </c>
      <c r="G47" s="4">
        <v>5</v>
      </c>
      <c r="H47" s="4">
        <v>81</v>
      </c>
      <c r="I47" s="4">
        <v>0</v>
      </c>
      <c r="J47" s="4">
        <v>36</v>
      </c>
      <c r="K47" s="4">
        <v>19</v>
      </c>
      <c r="L47" s="4">
        <v>0</v>
      </c>
      <c r="M47" s="4">
        <v>129</v>
      </c>
      <c r="N47" s="4">
        <v>24</v>
      </c>
      <c r="O47" s="4">
        <v>0</v>
      </c>
      <c r="P47" s="4">
        <v>138</v>
      </c>
      <c r="Q47" s="4">
        <v>123</v>
      </c>
      <c r="R47" s="4">
        <v>128</v>
      </c>
      <c r="S47" s="4">
        <v>0</v>
      </c>
      <c r="T47" s="4">
        <v>10</v>
      </c>
      <c r="U47" s="4">
        <v>0</v>
      </c>
    </row>
    <row r="48" spans="1:21" ht="16" hidden="1" x14ac:dyDescent="0.2">
      <c r="A48" s="9" t="s">
        <v>387</v>
      </c>
      <c r="B48" s="4">
        <v>37</v>
      </c>
      <c r="C48" s="4">
        <v>0</v>
      </c>
      <c r="D48" s="4">
        <v>0</v>
      </c>
      <c r="E48" s="4">
        <v>0</v>
      </c>
      <c r="F48" s="4">
        <v>0</v>
      </c>
      <c r="G48" s="4">
        <v>0</v>
      </c>
      <c r="H48" s="4">
        <v>0</v>
      </c>
      <c r="I48" s="4">
        <v>0</v>
      </c>
      <c r="J48" s="4">
        <v>0</v>
      </c>
      <c r="K48" s="4">
        <v>0</v>
      </c>
      <c r="L48" s="4">
        <v>0</v>
      </c>
      <c r="M48" s="4">
        <v>172</v>
      </c>
      <c r="N48" s="4">
        <v>0</v>
      </c>
      <c r="O48" s="4">
        <v>0</v>
      </c>
      <c r="P48" s="4">
        <v>0</v>
      </c>
      <c r="Q48" s="4">
        <v>4</v>
      </c>
      <c r="R48" s="4">
        <v>50</v>
      </c>
      <c r="S48" s="4">
        <v>0</v>
      </c>
      <c r="T48" s="4">
        <v>0</v>
      </c>
      <c r="U48" s="4">
        <v>0</v>
      </c>
    </row>
    <row r="49" spans="1:21" ht="16" hidden="1" x14ac:dyDescent="0.2">
      <c r="A49" s="8" t="s">
        <v>311</v>
      </c>
      <c r="B49" s="4">
        <v>59</v>
      </c>
      <c r="C49" s="4">
        <v>0</v>
      </c>
      <c r="D49" s="4">
        <v>0</v>
      </c>
      <c r="E49" s="4">
        <v>0</v>
      </c>
      <c r="F49" s="4">
        <v>0</v>
      </c>
      <c r="G49" s="4">
        <v>0</v>
      </c>
      <c r="H49" s="4">
        <v>0</v>
      </c>
      <c r="I49" s="4">
        <v>0</v>
      </c>
      <c r="J49" s="4">
        <v>0</v>
      </c>
      <c r="K49" s="4">
        <v>0</v>
      </c>
      <c r="L49" s="4">
        <v>0</v>
      </c>
      <c r="M49" s="4">
        <v>0</v>
      </c>
      <c r="N49" s="4">
        <v>0</v>
      </c>
      <c r="O49" s="4">
        <v>0</v>
      </c>
      <c r="P49" s="4">
        <v>0</v>
      </c>
      <c r="Q49" s="4">
        <v>0</v>
      </c>
      <c r="R49" s="4">
        <v>0</v>
      </c>
      <c r="S49" s="4">
        <v>0</v>
      </c>
      <c r="T49" s="4">
        <v>0</v>
      </c>
      <c r="U49" s="4">
        <v>0</v>
      </c>
    </row>
    <row r="50" spans="1:21" ht="16" hidden="1" x14ac:dyDescent="0.2">
      <c r="A50" s="9" t="s">
        <v>372</v>
      </c>
      <c r="B50" s="4">
        <v>159</v>
      </c>
      <c r="C50" s="4">
        <v>20</v>
      </c>
      <c r="D50" s="4">
        <v>0</v>
      </c>
      <c r="E50" s="4">
        <v>0</v>
      </c>
      <c r="F50" s="4">
        <v>19</v>
      </c>
      <c r="G50" s="4">
        <v>0</v>
      </c>
      <c r="H50" s="4">
        <v>0</v>
      </c>
      <c r="I50" s="4">
        <v>0</v>
      </c>
      <c r="J50" s="4">
        <v>0</v>
      </c>
      <c r="K50" s="4">
        <v>0</v>
      </c>
      <c r="L50" s="4">
        <v>0</v>
      </c>
      <c r="M50" s="4">
        <v>151</v>
      </c>
      <c r="N50" s="4">
        <v>0</v>
      </c>
      <c r="O50" s="4">
        <v>0</v>
      </c>
      <c r="P50" s="4">
        <v>0</v>
      </c>
      <c r="Q50" s="4">
        <v>0</v>
      </c>
      <c r="R50" s="4">
        <v>0</v>
      </c>
      <c r="S50" s="4">
        <v>0</v>
      </c>
      <c r="T50" s="4">
        <v>0</v>
      </c>
      <c r="U50" s="4">
        <v>0</v>
      </c>
    </row>
    <row r="51" spans="1:21" ht="16" hidden="1" x14ac:dyDescent="0.2">
      <c r="A51" s="9" t="s">
        <v>87</v>
      </c>
      <c r="B51" s="4">
        <v>24</v>
      </c>
      <c r="C51" s="4">
        <v>0</v>
      </c>
      <c r="D51" s="4">
        <v>0</v>
      </c>
      <c r="E51" s="4">
        <v>0</v>
      </c>
      <c r="F51" s="4">
        <v>21</v>
      </c>
      <c r="G51" s="4">
        <v>4</v>
      </c>
      <c r="H51" s="4">
        <v>0</v>
      </c>
      <c r="I51" s="4">
        <v>0</v>
      </c>
      <c r="J51" s="4">
        <v>0</v>
      </c>
      <c r="K51" s="4">
        <v>0</v>
      </c>
      <c r="L51" s="4">
        <v>0</v>
      </c>
      <c r="M51" s="4">
        <v>140</v>
      </c>
      <c r="N51" s="4">
        <v>3</v>
      </c>
      <c r="O51" s="4">
        <v>2</v>
      </c>
      <c r="P51" s="4">
        <v>0</v>
      </c>
      <c r="Q51" s="4">
        <v>49</v>
      </c>
      <c r="R51" s="4">
        <v>0</v>
      </c>
      <c r="S51" s="4">
        <v>3</v>
      </c>
      <c r="T51" s="4">
        <v>7</v>
      </c>
      <c r="U51" s="4">
        <v>2</v>
      </c>
    </row>
    <row r="52" spans="1:21" ht="16" hidden="1" x14ac:dyDescent="0.2">
      <c r="A52" s="8" t="s">
        <v>294</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row>
    <row r="53" spans="1:21" ht="16" hidden="1" x14ac:dyDescent="0.2">
      <c r="A53" s="8" t="s">
        <v>295</v>
      </c>
      <c r="B53" s="4">
        <v>26</v>
      </c>
      <c r="C53" s="4">
        <v>0</v>
      </c>
      <c r="D53" s="4">
        <v>0</v>
      </c>
      <c r="E53" s="4">
        <v>0</v>
      </c>
      <c r="F53" s="4">
        <v>0</v>
      </c>
      <c r="G53" s="4">
        <v>0</v>
      </c>
      <c r="H53" s="4">
        <v>0</v>
      </c>
      <c r="I53" s="4">
        <v>0</v>
      </c>
      <c r="J53" s="4">
        <v>0</v>
      </c>
      <c r="K53" s="4">
        <v>0</v>
      </c>
      <c r="L53" s="4">
        <v>0</v>
      </c>
      <c r="M53" s="4">
        <v>8</v>
      </c>
      <c r="N53" s="4">
        <v>0</v>
      </c>
      <c r="O53" s="4">
        <v>0</v>
      </c>
      <c r="P53" s="4">
        <v>0</v>
      </c>
      <c r="Q53" s="4">
        <v>9</v>
      </c>
      <c r="R53" s="4">
        <v>0</v>
      </c>
      <c r="S53" s="4">
        <v>0</v>
      </c>
      <c r="T53" s="4">
        <v>8</v>
      </c>
      <c r="U53" s="4">
        <v>0</v>
      </c>
    </row>
    <row r="54" spans="1:21" ht="16" hidden="1" x14ac:dyDescent="0.2">
      <c r="A54" s="7" t="s">
        <v>185</v>
      </c>
      <c r="B54" s="4">
        <v>6</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row>
    <row r="55" spans="1:21" ht="16" hidden="1" x14ac:dyDescent="0.2">
      <c r="A55" s="6" t="s">
        <v>57</v>
      </c>
      <c r="B55" s="4">
        <v>988</v>
      </c>
      <c r="C55" s="4">
        <v>148</v>
      </c>
      <c r="D55" s="4">
        <v>7</v>
      </c>
      <c r="E55" s="4">
        <v>60</v>
      </c>
      <c r="F55" s="4">
        <v>378</v>
      </c>
      <c r="G55" s="4">
        <v>13</v>
      </c>
      <c r="H55" s="4">
        <v>239</v>
      </c>
      <c r="I55" s="4">
        <v>81</v>
      </c>
      <c r="J55" s="4">
        <v>88</v>
      </c>
      <c r="K55" s="4">
        <v>31</v>
      </c>
      <c r="L55" s="4">
        <v>3</v>
      </c>
      <c r="M55" s="4">
        <v>708</v>
      </c>
      <c r="N55" s="4">
        <v>50</v>
      </c>
      <c r="O55" s="4">
        <v>12</v>
      </c>
      <c r="P55" s="4">
        <v>184</v>
      </c>
      <c r="Q55" s="4">
        <v>361</v>
      </c>
      <c r="R55" s="4">
        <v>154</v>
      </c>
      <c r="S55" s="4">
        <v>12</v>
      </c>
      <c r="T55" s="4">
        <v>36</v>
      </c>
      <c r="U55" s="4">
        <v>19</v>
      </c>
    </row>
    <row r="56" spans="1:21" ht="16" hidden="1" x14ac:dyDescent="0.2">
      <c r="A56" s="7" t="s">
        <v>341</v>
      </c>
      <c r="B56" s="4">
        <v>0</v>
      </c>
      <c r="C56" s="4">
        <v>5</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row>
    <row r="57" spans="1:21" ht="16" hidden="1" x14ac:dyDescent="0.2">
      <c r="A57" s="8" t="s">
        <v>108</v>
      </c>
      <c r="B57" s="4">
        <v>36</v>
      </c>
      <c r="C57" s="4">
        <v>0</v>
      </c>
      <c r="D57" s="4">
        <v>0</v>
      </c>
      <c r="E57" s="4">
        <v>0</v>
      </c>
      <c r="F57" s="4">
        <v>0</v>
      </c>
      <c r="G57" s="4">
        <v>0</v>
      </c>
      <c r="H57" s="4">
        <v>0</v>
      </c>
      <c r="I57" s="4">
        <v>0</v>
      </c>
      <c r="J57" s="4">
        <v>9</v>
      </c>
      <c r="K57" s="4">
        <v>0</v>
      </c>
      <c r="L57" s="4">
        <v>0</v>
      </c>
      <c r="M57" s="4">
        <v>89</v>
      </c>
      <c r="N57" s="4">
        <v>3</v>
      </c>
      <c r="O57" s="4">
        <v>0</v>
      </c>
      <c r="P57" s="4">
        <v>0</v>
      </c>
      <c r="Q57" s="4">
        <v>19</v>
      </c>
      <c r="R57" s="4">
        <v>0</v>
      </c>
      <c r="S57" s="4">
        <v>4</v>
      </c>
      <c r="T57" s="4">
        <v>0</v>
      </c>
      <c r="U57" s="4">
        <v>0</v>
      </c>
    </row>
    <row r="58" spans="1:21" ht="16" hidden="1" x14ac:dyDescent="0.2">
      <c r="A58" s="8" t="s">
        <v>112</v>
      </c>
      <c r="B58" s="4">
        <v>125</v>
      </c>
      <c r="C58" s="4">
        <v>12</v>
      </c>
      <c r="D58" s="4">
        <v>4</v>
      </c>
      <c r="E58" s="4">
        <v>49</v>
      </c>
      <c r="F58" s="4">
        <v>179</v>
      </c>
      <c r="G58" s="4">
        <v>0</v>
      </c>
      <c r="H58" s="4">
        <v>28</v>
      </c>
      <c r="I58" s="4">
        <v>20</v>
      </c>
      <c r="J58" s="4">
        <v>0</v>
      </c>
      <c r="K58" s="4">
        <v>0</v>
      </c>
      <c r="L58" s="4">
        <v>0</v>
      </c>
      <c r="M58" s="4">
        <v>81</v>
      </c>
      <c r="N58" s="4">
        <v>2</v>
      </c>
      <c r="O58" s="4">
        <v>4</v>
      </c>
      <c r="P58" s="4">
        <v>13</v>
      </c>
      <c r="Q58" s="4">
        <v>28</v>
      </c>
      <c r="R58" s="4">
        <v>0</v>
      </c>
      <c r="S58" s="4">
        <v>3</v>
      </c>
      <c r="T58" s="4">
        <v>5</v>
      </c>
      <c r="U58" s="4">
        <v>7</v>
      </c>
    </row>
    <row r="59" spans="1:21" ht="16" hidden="1" x14ac:dyDescent="0.2">
      <c r="A59" s="8" t="s">
        <v>325</v>
      </c>
      <c r="B59" s="4">
        <v>31</v>
      </c>
      <c r="C59" s="4">
        <v>0</v>
      </c>
      <c r="D59" s="4">
        <v>0</v>
      </c>
      <c r="E59" s="4">
        <v>0</v>
      </c>
      <c r="F59" s="4">
        <v>0</v>
      </c>
      <c r="G59" s="4">
        <v>0</v>
      </c>
      <c r="H59" s="4">
        <v>0</v>
      </c>
      <c r="I59" s="4">
        <v>0</v>
      </c>
      <c r="J59" s="4">
        <v>0</v>
      </c>
      <c r="K59" s="4">
        <v>0</v>
      </c>
      <c r="L59" s="4">
        <v>0</v>
      </c>
      <c r="M59" s="4">
        <v>4</v>
      </c>
      <c r="N59" s="4">
        <v>0</v>
      </c>
      <c r="O59" s="4">
        <v>0</v>
      </c>
      <c r="P59" s="4">
        <v>0</v>
      </c>
      <c r="Q59" s="4">
        <v>0</v>
      </c>
      <c r="R59" s="4">
        <v>0</v>
      </c>
      <c r="S59" s="4">
        <v>0</v>
      </c>
      <c r="T59" s="4">
        <v>0</v>
      </c>
      <c r="U59" s="4">
        <v>0</v>
      </c>
    </row>
    <row r="60" spans="1:21" ht="16" hidden="1" x14ac:dyDescent="0.2">
      <c r="A60" s="8" t="s">
        <v>126</v>
      </c>
      <c r="B60" s="4">
        <v>19</v>
      </c>
      <c r="C60" s="4">
        <v>0</v>
      </c>
      <c r="D60" s="4">
        <v>3</v>
      </c>
      <c r="E60" s="4">
        <v>0</v>
      </c>
      <c r="F60" s="4">
        <v>0</v>
      </c>
      <c r="G60" s="4">
        <v>0</v>
      </c>
      <c r="H60" s="4">
        <v>17</v>
      </c>
      <c r="I60" s="4">
        <v>0</v>
      </c>
      <c r="J60" s="4">
        <v>0</v>
      </c>
      <c r="K60" s="4">
        <v>0</v>
      </c>
      <c r="L60" s="4">
        <v>0</v>
      </c>
      <c r="M60" s="4">
        <v>27</v>
      </c>
      <c r="N60" s="4">
        <v>0</v>
      </c>
      <c r="O60" s="4">
        <v>0</v>
      </c>
      <c r="P60" s="4">
        <v>11</v>
      </c>
      <c r="Q60" s="4">
        <v>0</v>
      </c>
      <c r="R60" s="4">
        <v>0</v>
      </c>
      <c r="S60" s="4">
        <v>0</v>
      </c>
      <c r="T60" s="4">
        <v>0</v>
      </c>
      <c r="U60" s="4">
        <v>2</v>
      </c>
    </row>
    <row r="61" spans="1:21" ht="16" x14ac:dyDescent="0.2">
      <c r="A61" s="9" t="s">
        <v>361</v>
      </c>
      <c r="B61" s="4">
        <v>0</v>
      </c>
      <c r="C61" s="4">
        <v>0</v>
      </c>
      <c r="D61" s="4">
        <v>0</v>
      </c>
      <c r="E61" s="4">
        <v>0</v>
      </c>
      <c r="F61" s="4">
        <v>0</v>
      </c>
      <c r="G61" s="4">
        <v>0</v>
      </c>
      <c r="H61" s="4">
        <v>0</v>
      </c>
      <c r="I61" s="4">
        <v>0</v>
      </c>
      <c r="J61" s="4">
        <v>0</v>
      </c>
      <c r="K61" s="4">
        <v>0</v>
      </c>
      <c r="L61" s="4">
        <v>0</v>
      </c>
      <c r="M61" s="4">
        <v>0</v>
      </c>
      <c r="N61" s="4">
        <v>0</v>
      </c>
      <c r="O61" s="4">
        <v>0</v>
      </c>
      <c r="P61" s="4">
        <v>0</v>
      </c>
      <c r="Q61" s="4">
        <v>0</v>
      </c>
      <c r="R61" s="4">
        <v>0</v>
      </c>
      <c r="S61" s="4">
        <v>0</v>
      </c>
      <c r="T61" s="4">
        <v>0</v>
      </c>
      <c r="U61" s="4">
        <v>0</v>
      </c>
    </row>
    <row r="62" spans="1:21" ht="16" hidden="1" x14ac:dyDescent="0.2">
      <c r="A62" s="9" t="s">
        <v>373</v>
      </c>
      <c r="B62" s="4">
        <v>0</v>
      </c>
      <c r="C62" s="4">
        <v>0</v>
      </c>
      <c r="D62" s="4">
        <v>0</v>
      </c>
      <c r="E62" s="4">
        <v>0</v>
      </c>
      <c r="F62" s="4">
        <v>0</v>
      </c>
      <c r="G62" s="4">
        <v>0</v>
      </c>
      <c r="H62" s="4">
        <v>0</v>
      </c>
      <c r="I62" s="4">
        <v>0</v>
      </c>
      <c r="J62" s="4">
        <v>42</v>
      </c>
      <c r="K62" s="4">
        <v>0</v>
      </c>
      <c r="L62" s="4">
        <v>0</v>
      </c>
      <c r="M62" s="4">
        <v>21</v>
      </c>
      <c r="N62" s="4">
        <v>0</v>
      </c>
      <c r="O62" s="4">
        <v>0</v>
      </c>
      <c r="P62" s="4">
        <v>0</v>
      </c>
      <c r="Q62" s="4">
        <v>0</v>
      </c>
      <c r="R62" s="4">
        <v>0</v>
      </c>
      <c r="S62" s="4">
        <v>0</v>
      </c>
      <c r="T62" s="4">
        <v>8</v>
      </c>
      <c r="U62" s="4">
        <v>0</v>
      </c>
    </row>
    <row r="63" spans="1:21" ht="16" x14ac:dyDescent="0.2">
      <c r="A63" s="9" t="s">
        <v>388</v>
      </c>
      <c r="B63" s="4">
        <v>0</v>
      </c>
      <c r="C63" s="4">
        <v>0</v>
      </c>
      <c r="D63" s="4">
        <v>0</v>
      </c>
      <c r="E63" s="4">
        <v>0</v>
      </c>
      <c r="F63" s="4">
        <v>0</v>
      </c>
      <c r="G63" s="4">
        <v>0</v>
      </c>
      <c r="H63" s="4">
        <v>0</v>
      </c>
      <c r="I63" s="4">
        <v>0</v>
      </c>
      <c r="J63" s="4">
        <v>6</v>
      </c>
      <c r="K63" s="4">
        <v>0</v>
      </c>
      <c r="L63" s="4">
        <v>0</v>
      </c>
      <c r="M63" s="4">
        <v>0</v>
      </c>
      <c r="N63" s="4">
        <v>0</v>
      </c>
      <c r="O63" s="4">
        <v>0</v>
      </c>
      <c r="P63" s="4">
        <v>0</v>
      </c>
      <c r="Q63" s="4">
        <v>0</v>
      </c>
      <c r="R63" s="4">
        <v>0</v>
      </c>
      <c r="S63" s="4">
        <v>0</v>
      </c>
      <c r="T63" s="4">
        <v>0</v>
      </c>
      <c r="U63" s="4">
        <v>0</v>
      </c>
    </row>
    <row r="64" spans="1:21" ht="16" x14ac:dyDescent="0.2">
      <c r="A64" s="9" t="s">
        <v>362</v>
      </c>
      <c r="B64" s="4">
        <v>2</v>
      </c>
      <c r="C64" s="4">
        <v>0</v>
      </c>
      <c r="D64" s="4">
        <v>0</v>
      </c>
      <c r="E64" s="4">
        <v>0</v>
      </c>
      <c r="F64" s="4">
        <v>0</v>
      </c>
      <c r="G64" s="4">
        <v>0</v>
      </c>
      <c r="H64" s="4">
        <v>0</v>
      </c>
      <c r="I64" s="4">
        <v>0</v>
      </c>
      <c r="J64" s="4">
        <v>0</v>
      </c>
      <c r="K64" s="4">
        <v>0</v>
      </c>
      <c r="L64" s="4">
        <v>0</v>
      </c>
      <c r="M64" s="4">
        <v>16</v>
      </c>
      <c r="N64" s="4">
        <v>0</v>
      </c>
      <c r="O64" s="4">
        <v>0</v>
      </c>
      <c r="P64" s="4">
        <v>0</v>
      </c>
      <c r="Q64" s="4">
        <v>14</v>
      </c>
      <c r="R64" s="4">
        <v>31</v>
      </c>
      <c r="S64" s="4">
        <v>0</v>
      </c>
      <c r="T64" s="4">
        <v>0</v>
      </c>
      <c r="U64" s="4">
        <v>0</v>
      </c>
    </row>
    <row r="65" spans="1:21" ht="16" hidden="1" x14ac:dyDescent="0.2">
      <c r="A65" s="9" t="s">
        <v>374</v>
      </c>
      <c r="B65" s="4">
        <v>15</v>
      </c>
      <c r="C65" s="4">
        <v>0</v>
      </c>
      <c r="D65" s="4">
        <v>0</v>
      </c>
      <c r="E65" s="4">
        <v>0</v>
      </c>
      <c r="F65" s="4">
        <v>52</v>
      </c>
      <c r="G65" s="4">
        <v>0</v>
      </c>
      <c r="H65" s="4">
        <v>0</v>
      </c>
      <c r="I65" s="4">
        <v>0</v>
      </c>
      <c r="J65" s="4">
        <v>1</v>
      </c>
      <c r="K65" s="4">
        <v>0</v>
      </c>
      <c r="L65" s="4">
        <v>0</v>
      </c>
      <c r="M65" s="4">
        <v>0</v>
      </c>
      <c r="N65" s="4">
        <v>0</v>
      </c>
      <c r="O65" s="4">
        <v>3</v>
      </c>
      <c r="P65" s="4">
        <v>56</v>
      </c>
      <c r="Q65" s="4">
        <v>0</v>
      </c>
      <c r="R65" s="4">
        <v>18</v>
      </c>
      <c r="S65" s="4">
        <v>0</v>
      </c>
      <c r="T65" s="4">
        <v>0</v>
      </c>
      <c r="U65" s="4">
        <v>0</v>
      </c>
    </row>
    <row r="66" spans="1:21" ht="16" hidden="1" x14ac:dyDescent="0.2">
      <c r="A66" s="9" t="s">
        <v>201</v>
      </c>
      <c r="B66" s="4">
        <v>27</v>
      </c>
      <c r="C66" s="4">
        <v>32</v>
      </c>
      <c r="D66" s="4">
        <v>0</v>
      </c>
      <c r="E66" s="4">
        <v>0</v>
      </c>
      <c r="F66" s="4">
        <v>0</v>
      </c>
      <c r="G66" s="4">
        <v>0</v>
      </c>
      <c r="H66" s="4">
        <v>0</v>
      </c>
      <c r="I66" s="4">
        <v>0</v>
      </c>
      <c r="J66" s="4">
        <v>0</v>
      </c>
      <c r="K66" s="4">
        <v>0</v>
      </c>
      <c r="L66" s="4">
        <v>0</v>
      </c>
      <c r="M66" s="4">
        <v>22</v>
      </c>
      <c r="N66" s="4">
        <v>0</v>
      </c>
      <c r="O66" s="4">
        <v>0</v>
      </c>
      <c r="P66" s="4">
        <v>0</v>
      </c>
      <c r="Q66" s="4">
        <v>9</v>
      </c>
      <c r="R66" s="4">
        <v>0</v>
      </c>
      <c r="S66" s="4">
        <v>0</v>
      </c>
      <c r="T66" s="4">
        <v>0</v>
      </c>
      <c r="U66" s="4">
        <v>0</v>
      </c>
    </row>
    <row r="67" spans="1:21" ht="16" hidden="1" x14ac:dyDescent="0.2">
      <c r="A67" s="8" t="s">
        <v>158</v>
      </c>
      <c r="B67" s="4">
        <v>30</v>
      </c>
      <c r="C67" s="4">
        <v>0</v>
      </c>
      <c r="D67" s="4">
        <v>0</v>
      </c>
      <c r="E67" s="4">
        <v>0</v>
      </c>
      <c r="F67" s="4">
        <v>30</v>
      </c>
      <c r="G67" s="4">
        <v>0</v>
      </c>
      <c r="H67" s="4">
        <v>0</v>
      </c>
      <c r="I67" s="4">
        <v>0</v>
      </c>
      <c r="J67" s="4">
        <v>0</v>
      </c>
      <c r="K67" s="4">
        <v>0</v>
      </c>
      <c r="L67" s="4">
        <v>0</v>
      </c>
      <c r="M67" s="4">
        <v>0</v>
      </c>
      <c r="N67" s="4">
        <v>8</v>
      </c>
      <c r="O67" s="4">
        <v>0</v>
      </c>
      <c r="P67" s="4">
        <v>0</v>
      </c>
      <c r="Q67" s="4">
        <v>0</v>
      </c>
      <c r="R67" s="4">
        <v>0</v>
      </c>
      <c r="S67" s="4">
        <v>0</v>
      </c>
      <c r="T67" s="4">
        <v>0</v>
      </c>
      <c r="U67" s="4">
        <v>0</v>
      </c>
    </row>
    <row r="68" spans="1:21" ht="16" hidden="1" x14ac:dyDescent="0.2">
      <c r="A68" s="8" t="s">
        <v>223</v>
      </c>
      <c r="B68" s="4">
        <v>831</v>
      </c>
      <c r="C68" s="4">
        <v>16</v>
      </c>
      <c r="D68" s="4">
        <v>0</v>
      </c>
      <c r="E68" s="4">
        <v>0</v>
      </c>
      <c r="F68" s="4">
        <v>75</v>
      </c>
      <c r="G68" s="4">
        <v>0</v>
      </c>
      <c r="H68" s="4">
        <v>0</v>
      </c>
      <c r="I68" s="4">
        <v>24</v>
      </c>
      <c r="J68" s="4">
        <v>0</v>
      </c>
      <c r="K68" s="4">
        <v>0</v>
      </c>
      <c r="L68" s="4">
        <v>0</v>
      </c>
      <c r="M68" s="4">
        <v>137</v>
      </c>
      <c r="N68" s="4">
        <v>0</v>
      </c>
      <c r="O68" s="4">
        <v>0</v>
      </c>
      <c r="P68" s="4">
        <v>0</v>
      </c>
      <c r="Q68" s="4">
        <v>152</v>
      </c>
      <c r="R68" s="4">
        <v>1</v>
      </c>
      <c r="S68" s="4">
        <v>0</v>
      </c>
      <c r="T68" s="4">
        <v>0</v>
      </c>
      <c r="U68" s="4">
        <v>0</v>
      </c>
    </row>
    <row r="69" spans="1:21" ht="16" hidden="1" x14ac:dyDescent="0.2">
      <c r="A69" s="8" t="s">
        <v>246</v>
      </c>
      <c r="B69" s="4">
        <v>11</v>
      </c>
      <c r="C69" s="4">
        <v>0</v>
      </c>
      <c r="D69" s="4">
        <v>0</v>
      </c>
      <c r="E69" s="4">
        <v>0</v>
      </c>
      <c r="F69" s="4">
        <v>0</v>
      </c>
      <c r="G69" s="4">
        <v>0</v>
      </c>
      <c r="H69" s="4">
        <v>0</v>
      </c>
      <c r="I69" s="4">
        <v>0</v>
      </c>
      <c r="J69" s="4">
        <v>0</v>
      </c>
      <c r="K69" s="4">
        <v>0</v>
      </c>
      <c r="L69" s="4">
        <v>0</v>
      </c>
      <c r="M69" s="4">
        <v>0</v>
      </c>
      <c r="N69" s="4">
        <v>0</v>
      </c>
      <c r="O69" s="4">
        <v>0</v>
      </c>
      <c r="P69" s="4">
        <v>0</v>
      </c>
      <c r="Q69" s="4">
        <v>0</v>
      </c>
      <c r="R69" s="4">
        <v>0</v>
      </c>
      <c r="S69" s="4">
        <v>0</v>
      </c>
      <c r="T69" s="4">
        <v>0</v>
      </c>
      <c r="U69" s="4">
        <v>0</v>
      </c>
    </row>
    <row r="70" spans="1:21" ht="16" hidden="1" x14ac:dyDescent="0.2">
      <c r="A70" s="8" t="s">
        <v>226</v>
      </c>
      <c r="B70" s="4">
        <v>156</v>
      </c>
      <c r="C70" s="4">
        <v>0</v>
      </c>
      <c r="D70" s="4">
        <v>0</v>
      </c>
      <c r="E70" s="4">
        <v>0</v>
      </c>
      <c r="F70" s="4">
        <v>0</v>
      </c>
      <c r="G70" s="4">
        <v>4</v>
      </c>
      <c r="H70" s="4">
        <v>0</v>
      </c>
      <c r="I70" s="4">
        <v>0</v>
      </c>
      <c r="J70" s="4">
        <v>0</v>
      </c>
      <c r="K70" s="4">
        <v>0</v>
      </c>
      <c r="L70" s="4">
        <v>0</v>
      </c>
      <c r="M70" s="4">
        <v>0</v>
      </c>
      <c r="N70" s="4">
        <v>0</v>
      </c>
      <c r="O70" s="4">
        <v>0</v>
      </c>
      <c r="P70" s="4">
        <v>0</v>
      </c>
      <c r="Q70" s="4">
        <v>8</v>
      </c>
      <c r="R70" s="4">
        <v>17</v>
      </c>
      <c r="S70" s="4">
        <v>7</v>
      </c>
      <c r="T70" s="4">
        <v>0</v>
      </c>
      <c r="U70" s="4">
        <v>0</v>
      </c>
    </row>
    <row r="71" spans="1:21" ht="16" hidden="1" x14ac:dyDescent="0.2">
      <c r="A71" s="8" t="s">
        <v>266</v>
      </c>
      <c r="B71" s="4">
        <v>0</v>
      </c>
      <c r="C71" s="4">
        <v>0</v>
      </c>
      <c r="D71" s="4">
        <v>0</v>
      </c>
      <c r="E71" s="4">
        <v>0</v>
      </c>
      <c r="F71" s="4">
        <v>0</v>
      </c>
      <c r="G71" s="4">
        <v>0</v>
      </c>
      <c r="H71" s="4">
        <v>0</v>
      </c>
      <c r="I71" s="4">
        <v>0</v>
      </c>
      <c r="J71" s="4">
        <v>0</v>
      </c>
      <c r="K71" s="4">
        <v>0</v>
      </c>
      <c r="L71" s="4">
        <v>0</v>
      </c>
      <c r="M71" s="4">
        <v>0</v>
      </c>
      <c r="N71" s="4">
        <v>0</v>
      </c>
      <c r="O71" s="4">
        <v>0</v>
      </c>
      <c r="P71" s="4">
        <v>0</v>
      </c>
      <c r="Q71" s="4">
        <v>0</v>
      </c>
      <c r="R71" s="4">
        <v>0</v>
      </c>
      <c r="S71" s="4">
        <v>0</v>
      </c>
      <c r="T71" s="4">
        <v>0</v>
      </c>
      <c r="U71" s="4">
        <v>0</v>
      </c>
    </row>
    <row r="72" spans="1:21" ht="16" hidden="1" x14ac:dyDescent="0.2">
      <c r="A72" s="8" t="s">
        <v>69</v>
      </c>
      <c r="B72" s="4">
        <v>0</v>
      </c>
      <c r="C72" s="4">
        <v>13</v>
      </c>
      <c r="D72" s="4">
        <v>0</v>
      </c>
      <c r="E72" s="4">
        <v>0</v>
      </c>
      <c r="F72" s="4">
        <v>0</v>
      </c>
      <c r="G72" s="4">
        <v>0</v>
      </c>
      <c r="H72" s="4">
        <v>16</v>
      </c>
      <c r="I72" s="4">
        <v>0</v>
      </c>
      <c r="J72" s="4">
        <v>0</v>
      </c>
      <c r="K72" s="4">
        <v>6</v>
      </c>
      <c r="L72" s="4">
        <v>0</v>
      </c>
      <c r="M72" s="4">
        <v>13</v>
      </c>
      <c r="N72" s="4">
        <v>0</v>
      </c>
      <c r="O72" s="4">
        <v>0</v>
      </c>
      <c r="P72" s="4">
        <v>0</v>
      </c>
      <c r="Q72" s="4">
        <v>10</v>
      </c>
      <c r="R72" s="4">
        <v>0</v>
      </c>
      <c r="S72" s="4">
        <v>0</v>
      </c>
      <c r="T72" s="4">
        <v>0</v>
      </c>
      <c r="U72" s="4">
        <v>0</v>
      </c>
    </row>
    <row r="73" spans="1:21" ht="16" hidden="1" x14ac:dyDescent="0.2">
      <c r="A73" s="8" t="s">
        <v>267</v>
      </c>
      <c r="B73" s="4">
        <v>26</v>
      </c>
      <c r="C73" s="4">
        <v>0</v>
      </c>
      <c r="D73" s="4">
        <v>0</v>
      </c>
      <c r="E73" s="4">
        <v>0</v>
      </c>
      <c r="F73" s="4">
        <v>0</v>
      </c>
      <c r="G73" s="4">
        <v>0</v>
      </c>
      <c r="H73" s="4">
        <v>0</v>
      </c>
      <c r="I73" s="4">
        <v>0</v>
      </c>
      <c r="J73" s="4">
        <v>0</v>
      </c>
      <c r="K73" s="4">
        <v>0</v>
      </c>
      <c r="L73" s="4">
        <v>0</v>
      </c>
      <c r="M73" s="4">
        <v>0</v>
      </c>
      <c r="N73" s="4">
        <v>0</v>
      </c>
      <c r="O73" s="4">
        <v>0</v>
      </c>
      <c r="P73" s="4">
        <v>0</v>
      </c>
      <c r="Q73" s="4">
        <v>0</v>
      </c>
      <c r="R73" s="4">
        <v>0</v>
      </c>
      <c r="S73" s="4">
        <v>0</v>
      </c>
      <c r="T73" s="4">
        <v>0</v>
      </c>
      <c r="U73" s="4">
        <v>0</v>
      </c>
    </row>
    <row r="74" spans="1:21" ht="16" hidden="1" x14ac:dyDescent="0.2">
      <c r="A74" s="8" t="s">
        <v>130</v>
      </c>
      <c r="B74" s="4">
        <v>11</v>
      </c>
      <c r="C74" s="4">
        <v>18</v>
      </c>
      <c r="D74" s="4">
        <v>0</v>
      </c>
      <c r="E74" s="4">
        <v>0</v>
      </c>
      <c r="F74" s="4">
        <v>0</v>
      </c>
      <c r="G74" s="4">
        <v>0</v>
      </c>
      <c r="H74" s="4">
        <v>15</v>
      </c>
      <c r="I74" s="4">
        <v>19</v>
      </c>
      <c r="J74" s="4">
        <v>0</v>
      </c>
      <c r="K74" s="4">
        <v>0</v>
      </c>
      <c r="L74" s="4">
        <v>0</v>
      </c>
      <c r="M74" s="4">
        <v>0</v>
      </c>
      <c r="N74" s="4">
        <v>3</v>
      </c>
      <c r="O74" s="4">
        <v>0</v>
      </c>
      <c r="P74" s="4">
        <v>0</v>
      </c>
      <c r="Q74" s="4">
        <v>0</v>
      </c>
      <c r="R74" s="4">
        <v>8</v>
      </c>
      <c r="S74" s="4">
        <v>0</v>
      </c>
      <c r="T74" s="4">
        <v>0</v>
      </c>
      <c r="U74" s="4">
        <v>0</v>
      </c>
    </row>
    <row r="75" spans="1:21" ht="16" x14ac:dyDescent="0.2">
      <c r="A75" s="9" t="s">
        <v>364</v>
      </c>
      <c r="B75" s="4">
        <v>41</v>
      </c>
      <c r="C75" s="4">
        <v>0</v>
      </c>
      <c r="D75" s="4">
        <v>0</v>
      </c>
      <c r="E75" s="4">
        <v>0</v>
      </c>
      <c r="F75" s="4">
        <v>0</v>
      </c>
      <c r="G75" s="4">
        <v>0</v>
      </c>
      <c r="H75" s="4">
        <v>0</v>
      </c>
      <c r="I75" s="4">
        <v>0</v>
      </c>
      <c r="J75" s="4">
        <v>0</v>
      </c>
      <c r="K75" s="4">
        <v>0</v>
      </c>
      <c r="L75" s="4">
        <v>0</v>
      </c>
      <c r="M75" s="4">
        <v>4</v>
      </c>
      <c r="N75" s="4">
        <v>3</v>
      </c>
      <c r="O75" s="4">
        <v>0</v>
      </c>
      <c r="P75" s="4">
        <v>0</v>
      </c>
      <c r="Q75" s="4">
        <v>0</v>
      </c>
      <c r="R75" s="4">
        <v>0</v>
      </c>
      <c r="S75" s="4">
        <v>0</v>
      </c>
      <c r="T75" s="4">
        <v>0</v>
      </c>
      <c r="U75" s="4">
        <v>0</v>
      </c>
    </row>
    <row r="76" spans="1:21" ht="16" hidden="1" x14ac:dyDescent="0.2">
      <c r="A76" s="8" t="s">
        <v>206</v>
      </c>
      <c r="B76" s="4">
        <v>97</v>
      </c>
      <c r="C76" s="4">
        <v>0</v>
      </c>
      <c r="D76" s="4">
        <v>0</v>
      </c>
      <c r="E76" s="4">
        <v>0</v>
      </c>
      <c r="F76" s="4">
        <v>0</v>
      </c>
      <c r="G76" s="4">
        <v>0</v>
      </c>
      <c r="H76" s="4">
        <v>0</v>
      </c>
      <c r="I76" s="4">
        <v>14</v>
      </c>
      <c r="J76" s="4">
        <v>0</v>
      </c>
      <c r="K76" s="4">
        <v>0</v>
      </c>
      <c r="L76" s="4">
        <v>0</v>
      </c>
      <c r="M76" s="4">
        <v>3</v>
      </c>
      <c r="N76" s="4">
        <v>0</v>
      </c>
      <c r="O76" s="4">
        <v>0</v>
      </c>
      <c r="P76" s="4">
        <v>0</v>
      </c>
      <c r="Q76" s="4">
        <v>18</v>
      </c>
      <c r="R76" s="4">
        <v>0</v>
      </c>
      <c r="S76" s="4">
        <v>0</v>
      </c>
      <c r="T76" s="4">
        <v>0</v>
      </c>
      <c r="U76" s="4">
        <v>0</v>
      </c>
    </row>
    <row r="77" spans="1:21" ht="16" hidden="1" x14ac:dyDescent="0.2">
      <c r="A77" s="8" t="s">
        <v>269</v>
      </c>
      <c r="B77" s="4">
        <v>0</v>
      </c>
      <c r="C77" s="4">
        <v>0</v>
      </c>
      <c r="D77" s="4">
        <v>0</v>
      </c>
      <c r="E77" s="4">
        <v>0</v>
      </c>
      <c r="F77" s="4">
        <v>0</v>
      </c>
      <c r="G77" s="4">
        <v>0</v>
      </c>
      <c r="H77" s="4">
        <v>0</v>
      </c>
      <c r="I77" s="4">
        <v>0</v>
      </c>
      <c r="J77" s="4">
        <v>0</v>
      </c>
      <c r="K77" s="4">
        <v>0</v>
      </c>
      <c r="L77" s="4">
        <v>0</v>
      </c>
      <c r="M77" s="4">
        <v>0</v>
      </c>
      <c r="N77" s="4">
        <v>0</v>
      </c>
      <c r="O77" s="4">
        <v>0</v>
      </c>
      <c r="P77" s="4">
        <v>0</v>
      </c>
      <c r="Q77" s="4">
        <v>4</v>
      </c>
      <c r="R77" s="4">
        <v>0</v>
      </c>
      <c r="S77" s="4">
        <v>0</v>
      </c>
      <c r="T77" s="4">
        <v>0</v>
      </c>
      <c r="U77" s="4">
        <v>0</v>
      </c>
    </row>
    <row r="78" spans="1:21" ht="16" hidden="1" x14ac:dyDescent="0.2">
      <c r="A78" s="8" t="s">
        <v>228</v>
      </c>
      <c r="B78" s="4">
        <v>0</v>
      </c>
      <c r="C78" s="4">
        <v>0</v>
      </c>
      <c r="D78" s="4">
        <v>0</v>
      </c>
      <c r="E78" s="4">
        <v>0</v>
      </c>
      <c r="F78" s="4">
        <v>0</v>
      </c>
      <c r="G78" s="4">
        <v>0</v>
      </c>
      <c r="H78" s="4">
        <v>0</v>
      </c>
      <c r="I78" s="4">
        <v>0</v>
      </c>
      <c r="J78" s="4">
        <v>0</v>
      </c>
      <c r="K78" s="4">
        <v>0</v>
      </c>
      <c r="L78" s="4">
        <v>0</v>
      </c>
      <c r="M78" s="4">
        <v>0</v>
      </c>
      <c r="N78" s="4">
        <v>0</v>
      </c>
      <c r="O78" s="4">
        <v>0</v>
      </c>
      <c r="P78" s="4">
        <v>0</v>
      </c>
      <c r="Q78" s="4">
        <v>20</v>
      </c>
      <c r="R78" s="4">
        <v>0</v>
      </c>
      <c r="S78" s="4">
        <v>0</v>
      </c>
      <c r="T78" s="4">
        <v>0</v>
      </c>
      <c r="U78" s="4">
        <v>0</v>
      </c>
    </row>
    <row r="79" spans="1:21" ht="16" hidden="1" x14ac:dyDescent="0.2">
      <c r="A79" s="8" t="s">
        <v>296</v>
      </c>
      <c r="B79" s="4">
        <v>73</v>
      </c>
      <c r="C79" s="4">
        <v>0</v>
      </c>
      <c r="D79" s="4">
        <v>0</v>
      </c>
      <c r="E79" s="4">
        <v>0</v>
      </c>
      <c r="F79" s="4">
        <v>0</v>
      </c>
      <c r="G79" s="4">
        <v>0</v>
      </c>
      <c r="H79" s="4">
        <v>0</v>
      </c>
      <c r="I79" s="4">
        <v>0</v>
      </c>
      <c r="J79" s="4">
        <v>0</v>
      </c>
      <c r="K79" s="4">
        <v>0</v>
      </c>
      <c r="L79" s="4">
        <v>0</v>
      </c>
      <c r="M79" s="4">
        <v>0</v>
      </c>
      <c r="N79" s="4">
        <v>0</v>
      </c>
      <c r="O79" s="4">
        <v>0</v>
      </c>
      <c r="P79" s="4">
        <v>0</v>
      </c>
      <c r="Q79" s="4">
        <v>11</v>
      </c>
      <c r="R79" s="4">
        <v>0</v>
      </c>
      <c r="S79" s="4">
        <v>0</v>
      </c>
      <c r="T79" s="4">
        <v>0</v>
      </c>
      <c r="U79" s="4">
        <v>0</v>
      </c>
    </row>
    <row r="80" spans="1:21" ht="16" hidden="1" x14ac:dyDescent="0.2">
      <c r="A80" s="8" t="s">
        <v>210</v>
      </c>
      <c r="B80" s="4">
        <v>338</v>
      </c>
      <c r="C80" s="4">
        <v>40</v>
      </c>
      <c r="D80" s="4">
        <v>0</v>
      </c>
      <c r="E80" s="4">
        <v>0</v>
      </c>
      <c r="F80" s="4">
        <v>0</v>
      </c>
      <c r="G80" s="4">
        <v>0</v>
      </c>
      <c r="H80" s="4">
        <v>13</v>
      </c>
      <c r="I80" s="4">
        <v>0</v>
      </c>
      <c r="J80" s="4">
        <v>0</v>
      </c>
      <c r="K80" s="4">
        <v>0</v>
      </c>
      <c r="L80" s="4">
        <v>0</v>
      </c>
      <c r="M80" s="4">
        <v>76</v>
      </c>
      <c r="N80" s="4">
        <v>0</v>
      </c>
      <c r="O80" s="4">
        <v>3</v>
      </c>
      <c r="P80" s="4">
        <v>0</v>
      </c>
      <c r="Q80" s="4">
        <v>27</v>
      </c>
      <c r="R80" s="4">
        <v>0</v>
      </c>
      <c r="S80" s="4">
        <v>3</v>
      </c>
      <c r="T80" s="4">
        <v>0</v>
      </c>
      <c r="U80" s="4">
        <v>0</v>
      </c>
    </row>
    <row r="81" spans="1:21" ht="16" hidden="1" x14ac:dyDescent="0.2">
      <c r="A81" s="8" t="s">
        <v>272</v>
      </c>
      <c r="B81" s="4">
        <v>0</v>
      </c>
      <c r="C81" s="4">
        <v>0</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row>
    <row r="82" spans="1:21" ht="16" hidden="1" x14ac:dyDescent="0.2">
      <c r="A82" s="12" t="s">
        <v>51</v>
      </c>
      <c r="B82" s="12" t="s">
        <v>52</v>
      </c>
      <c r="C82" s="12" t="s">
        <v>52</v>
      </c>
      <c r="D82" s="12" t="s">
        <v>52</v>
      </c>
      <c r="E82" s="12" t="s">
        <v>52</v>
      </c>
      <c r="F82" s="12" t="s">
        <v>52</v>
      </c>
      <c r="G82" s="12" t="s">
        <v>52</v>
      </c>
      <c r="H82" s="12" t="s">
        <v>52</v>
      </c>
      <c r="I82" s="12" t="s">
        <v>52</v>
      </c>
      <c r="J82" s="12" t="s">
        <v>52</v>
      </c>
      <c r="K82" s="12" t="s">
        <v>52</v>
      </c>
      <c r="L82" s="12" t="s">
        <v>52</v>
      </c>
      <c r="M82" s="12" t="s">
        <v>52</v>
      </c>
      <c r="N82" s="12" t="s">
        <v>52</v>
      </c>
      <c r="O82" s="12" t="s">
        <v>52</v>
      </c>
      <c r="P82" s="12" t="s">
        <v>52</v>
      </c>
      <c r="Q82" s="12" t="s">
        <v>52</v>
      </c>
      <c r="R82" s="12" t="s">
        <v>52</v>
      </c>
      <c r="S82" s="12" t="s">
        <v>52</v>
      </c>
      <c r="T82" s="12" t="s">
        <v>52</v>
      </c>
      <c r="U82" s="12" t="s">
        <v>52</v>
      </c>
    </row>
    <row r="83" spans="1:21" ht="16" hidden="1" x14ac:dyDescent="0.2">
      <c r="A83" s="8" t="s">
        <v>248</v>
      </c>
      <c r="B83" s="4">
        <v>0</v>
      </c>
      <c r="C83" s="4">
        <v>0</v>
      </c>
      <c r="D83" s="4">
        <v>0</v>
      </c>
      <c r="E83" s="4">
        <v>0</v>
      </c>
      <c r="F83" s="4">
        <v>0</v>
      </c>
      <c r="G83" s="4">
        <v>0</v>
      </c>
      <c r="H83" s="4">
        <v>0</v>
      </c>
      <c r="I83" s="4">
        <v>0</v>
      </c>
      <c r="J83" s="4">
        <v>0</v>
      </c>
      <c r="K83" s="4">
        <v>0</v>
      </c>
      <c r="L83" s="4">
        <v>0</v>
      </c>
      <c r="M83" s="4">
        <v>0</v>
      </c>
      <c r="N83" s="4">
        <v>0</v>
      </c>
      <c r="O83" s="4">
        <v>0</v>
      </c>
      <c r="P83" s="4">
        <v>0</v>
      </c>
      <c r="Q83" s="4">
        <v>0</v>
      </c>
      <c r="R83" s="4">
        <v>0</v>
      </c>
      <c r="S83" s="4">
        <v>0</v>
      </c>
      <c r="T83" s="4">
        <v>0</v>
      </c>
      <c r="U83" s="4">
        <v>0</v>
      </c>
    </row>
    <row r="84" spans="1:21" ht="16" hidden="1" x14ac:dyDescent="0.2">
      <c r="A84" s="7" t="s">
        <v>348</v>
      </c>
      <c r="B84" s="4">
        <v>970</v>
      </c>
      <c r="C84" s="4">
        <v>140</v>
      </c>
      <c r="D84" s="4">
        <v>0</v>
      </c>
      <c r="E84" s="4">
        <v>0</v>
      </c>
      <c r="F84" s="4">
        <v>311</v>
      </c>
      <c r="G84" s="4">
        <v>0</v>
      </c>
      <c r="H84" s="4">
        <v>0</v>
      </c>
      <c r="I84" s="4">
        <v>35</v>
      </c>
      <c r="J84" s="4">
        <v>104</v>
      </c>
      <c r="K84" s="4">
        <v>2</v>
      </c>
      <c r="L84" s="4">
        <v>25</v>
      </c>
      <c r="M84" s="4">
        <v>644</v>
      </c>
      <c r="N84" s="4">
        <v>26</v>
      </c>
      <c r="O84" s="4">
        <v>4</v>
      </c>
      <c r="P84" s="4">
        <v>56</v>
      </c>
      <c r="Q84" s="4">
        <v>122</v>
      </c>
      <c r="R84" s="4">
        <v>164</v>
      </c>
      <c r="S84" s="4">
        <v>10</v>
      </c>
      <c r="T84" s="4">
        <v>43</v>
      </c>
      <c r="U84" s="4">
        <v>0</v>
      </c>
    </row>
    <row r="85" spans="1:21" ht="16" hidden="1" x14ac:dyDescent="0.2">
      <c r="A85" s="8" t="s">
        <v>161</v>
      </c>
      <c r="B85" s="4">
        <v>0</v>
      </c>
      <c r="C85" s="4">
        <v>0</v>
      </c>
      <c r="D85" s="4">
        <v>0</v>
      </c>
      <c r="E85" s="4">
        <v>0</v>
      </c>
      <c r="F85" s="4">
        <v>0</v>
      </c>
      <c r="G85" s="4">
        <v>0</v>
      </c>
      <c r="H85" s="4">
        <v>0</v>
      </c>
      <c r="I85" s="4">
        <v>0</v>
      </c>
      <c r="J85" s="4">
        <v>0</v>
      </c>
      <c r="K85" s="4">
        <v>0</v>
      </c>
      <c r="L85" s="4">
        <v>0</v>
      </c>
      <c r="M85" s="4">
        <v>0</v>
      </c>
      <c r="N85" s="4">
        <v>0</v>
      </c>
      <c r="O85" s="4">
        <v>0</v>
      </c>
      <c r="P85" s="4">
        <v>0</v>
      </c>
      <c r="Q85" s="4">
        <v>0</v>
      </c>
      <c r="R85" s="4">
        <v>0</v>
      </c>
      <c r="S85" s="4">
        <v>0</v>
      </c>
      <c r="T85" s="4">
        <v>0</v>
      </c>
      <c r="U85" s="4">
        <v>0</v>
      </c>
    </row>
    <row r="86" spans="1:21" ht="16" hidden="1" x14ac:dyDescent="0.2">
      <c r="A86" s="8" t="s">
        <v>273</v>
      </c>
      <c r="B86" s="4">
        <v>75</v>
      </c>
      <c r="C86" s="4">
        <v>0</v>
      </c>
      <c r="D86" s="4">
        <v>0</v>
      </c>
      <c r="E86" s="4">
        <v>0</v>
      </c>
      <c r="F86" s="4">
        <v>0</v>
      </c>
      <c r="G86" s="4">
        <v>0</v>
      </c>
      <c r="H86" s="4">
        <v>22</v>
      </c>
      <c r="I86" s="4">
        <v>0</v>
      </c>
      <c r="J86" s="4">
        <v>0</v>
      </c>
      <c r="K86" s="4">
        <v>0</v>
      </c>
      <c r="L86" s="4">
        <v>0</v>
      </c>
      <c r="M86" s="4">
        <v>0</v>
      </c>
      <c r="N86" s="4">
        <v>0</v>
      </c>
      <c r="O86" s="4">
        <v>0</v>
      </c>
      <c r="P86" s="4">
        <v>0</v>
      </c>
      <c r="Q86" s="4">
        <v>11</v>
      </c>
      <c r="R86" s="4">
        <v>20</v>
      </c>
      <c r="S86" s="4">
        <v>0</v>
      </c>
      <c r="T86" s="4">
        <v>0</v>
      </c>
      <c r="U86" s="4">
        <v>0</v>
      </c>
    </row>
    <row r="87" spans="1:21" ht="16" hidden="1" x14ac:dyDescent="0.2">
      <c r="A87" s="8" t="s">
        <v>327</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row>
    <row r="88" spans="1:21" ht="16" hidden="1" x14ac:dyDescent="0.2">
      <c r="A88" s="8" t="s">
        <v>162</v>
      </c>
      <c r="B88" s="4">
        <v>0</v>
      </c>
      <c r="C88" s="4">
        <v>14</v>
      </c>
      <c r="D88" s="4">
        <v>0</v>
      </c>
      <c r="E88" s="4">
        <v>0</v>
      </c>
      <c r="F88" s="4">
        <v>15</v>
      </c>
      <c r="G88" s="4">
        <v>0</v>
      </c>
      <c r="H88" s="4">
        <v>0</v>
      </c>
      <c r="I88" s="4">
        <v>0</v>
      </c>
      <c r="J88" s="4">
        <v>0</v>
      </c>
      <c r="K88" s="4">
        <v>0</v>
      </c>
      <c r="L88" s="4">
        <v>0</v>
      </c>
      <c r="M88" s="4">
        <v>0</v>
      </c>
      <c r="N88" s="4">
        <v>0</v>
      </c>
      <c r="O88" s="4">
        <v>0</v>
      </c>
      <c r="P88" s="4">
        <v>0</v>
      </c>
      <c r="Q88" s="4">
        <v>0</v>
      </c>
      <c r="R88" s="4">
        <v>0</v>
      </c>
      <c r="S88" s="4">
        <v>0</v>
      </c>
      <c r="T88" s="4">
        <v>0</v>
      </c>
      <c r="U88" s="4">
        <v>0</v>
      </c>
    </row>
    <row r="89" spans="1:21" ht="16" hidden="1" x14ac:dyDescent="0.2">
      <c r="A89" s="8" t="s">
        <v>249</v>
      </c>
      <c r="B89" s="4">
        <v>14</v>
      </c>
      <c r="C89" s="4">
        <v>0</v>
      </c>
      <c r="D89" s="4">
        <v>0</v>
      </c>
      <c r="E89" s="4">
        <v>0</v>
      </c>
      <c r="F89" s="4">
        <v>0</v>
      </c>
      <c r="G89" s="4">
        <v>0</v>
      </c>
      <c r="H89" s="4">
        <v>0</v>
      </c>
      <c r="I89" s="4">
        <v>0</v>
      </c>
      <c r="J89" s="4">
        <v>0</v>
      </c>
      <c r="K89" s="4">
        <v>0</v>
      </c>
      <c r="L89" s="4">
        <v>0</v>
      </c>
      <c r="M89" s="4">
        <v>0</v>
      </c>
      <c r="N89" s="4">
        <v>0</v>
      </c>
      <c r="O89" s="4">
        <v>0</v>
      </c>
      <c r="P89" s="4">
        <v>0</v>
      </c>
      <c r="Q89" s="4">
        <v>0</v>
      </c>
      <c r="R89" s="4">
        <v>0</v>
      </c>
      <c r="S89" s="4">
        <v>3</v>
      </c>
      <c r="T89" s="4">
        <v>0</v>
      </c>
      <c r="U89" s="4">
        <v>0</v>
      </c>
    </row>
    <row r="90" spans="1:21" ht="16" hidden="1" x14ac:dyDescent="0.2">
      <c r="A90" s="9" t="s">
        <v>375</v>
      </c>
      <c r="B90" s="4">
        <v>83</v>
      </c>
      <c r="C90" s="4">
        <v>18</v>
      </c>
      <c r="D90" s="4">
        <v>0</v>
      </c>
      <c r="E90" s="4">
        <v>0</v>
      </c>
      <c r="F90" s="4">
        <v>0</v>
      </c>
      <c r="G90" s="4">
        <v>0</v>
      </c>
      <c r="H90" s="4">
        <v>0</v>
      </c>
      <c r="I90" s="4">
        <v>0</v>
      </c>
      <c r="J90" s="4">
        <v>24</v>
      </c>
      <c r="K90" s="4">
        <v>0</v>
      </c>
      <c r="L90" s="4">
        <v>0</v>
      </c>
      <c r="M90" s="4">
        <v>19</v>
      </c>
      <c r="N90" s="4">
        <v>10</v>
      </c>
      <c r="O90" s="4">
        <v>0</v>
      </c>
      <c r="P90" s="4">
        <v>0</v>
      </c>
      <c r="Q90" s="4">
        <v>0</v>
      </c>
      <c r="R90" s="4">
        <v>0</v>
      </c>
      <c r="S90" s="4">
        <v>0</v>
      </c>
      <c r="T90" s="4">
        <v>0</v>
      </c>
      <c r="U90" s="4">
        <v>0</v>
      </c>
    </row>
    <row r="91" spans="1:21" ht="16" hidden="1" x14ac:dyDescent="0.2">
      <c r="A91" s="7" t="s">
        <v>342</v>
      </c>
      <c r="B91" s="4">
        <v>0</v>
      </c>
      <c r="C91" s="4">
        <v>0</v>
      </c>
      <c r="D91" s="4">
        <v>0</v>
      </c>
      <c r="E91" s="4">
        <v>0</v>
      </c>
      <c r="F91" s="4">
        <v>0</v>
      </c>
      <c r="G91" s="4">
        <v>0</v>
      </c>
      <c r="H91" s="4">
        <v>0</v>
      </c>
      <c r="I91" s="4">
        <v>0</v>
      </c>
      <c r="J91" s="4">
        <v>0</v>
      </c>
      <c r="K91" s="4">
        <v>0</v>
      </c>
      <c r="L91" s="4">
        <v>0</v>
      </c>
      <c r="M91" s="4">
        <v>0</v>
      </c>
      <c r="N91" s="4">
        <v>0</v>
      </c>
      <c r="O91" s="4">
        <v>0</v>
      </c>
      <c r="P91" s="4">
        <v>0</v>
      </c>
      <c r="Q91" s="4">
        <v>0</v>
      </c>
      <c r="R91" s="4">
        <v>0</v>
      </c>
      <c r="S91" s="4">
        <v>0</v>
      </c>
      <c r="T91" s="4">
        <v>0</v>
      </c>
      <c r="U91" s="4">
        <v>0</v>
      </c>
    </row>
    <row r="92" spans="1:21" ht="16" hidden="1" x14ac:dyDescent="0.2">
      <c r="A92" s="7" t="s">
        <v>302</v>
      </c>
      <c r="B92" s="4">
        <v>127</v>
      </c>
      <c r="C92" s="4">
        <v>0</v>
      </c>
      <c r="D92" s="4">
        <v>0</v>
      </c>
      <c r="E92" s="4">
        <v>0</v>
      </c>
      <c r="F92" s="4">
        <v>0</v>
      </c>
      <c r="G92" s="4">
        <v>0</v>
      </c>
      <c r="H92" s="4">
        <v>0</v>
      </c>
      <c r="I92" s="4">
        <v>0</v>
      </c>
      <c r="J92" s="4">
        <v>0</v>
      </c>
      <c r="K92" s="4">
        <v>0</v>
      </c>
      <c r="L92" s="4">
        <v>0</v>
      </c>
      <c r="M92" s="4">
        <v>113</v>
      </c>
      <c r="N92" s="4">
        <v>0</v>
      </c>
      <c r="O92" s="4">
        <v>0</v>
      </c>
      <c r="P92" s="4">
        <v>0</v>
      </c>
      <c r="Q92" s="4">
        <v>0</v>
      </c>
      <c r="R92" s="4">
        <v>0</v>
      </c>
      <c r="S92" s="4">
        <v>0</v>
      </c>
      <c r="T92" s="4">
        <v>0</v>
      </c>
      <c r="U92" s="4">
        <v>0</v>
      </c>
    </row>
    <row r="93" spans="1:21" ht="16" hidden="1" x14ac:dyDescent="0.2">
      <c r="A93" s="8" t="s">
        <v>165</v>
      </c>
      <c r="B93" s="4">
        <v>0</v>
      </c>
      <c r="C93" s="4">
        <v>0</v>
      </c>
      <c r="D93" s="4">
        <v>0</v>
      </c>
      <c r="E93" s="4">
        <v>0</v>
      </c>
      <c r="F93" s="4">
        <v>0</v>
      </c>
      <c r="G93" s="4">
        <v>0</v>
      </c>
      <c r="H93" s="4">
        <v>0</v>
      </c>
      <c r="I93" s="4">
        <v>0</v>
      </c>
      <c r="J93" s="4">
        <v>0</v>
      </c>
      <c r="K93" s="4">
        <v>0</v>
      </c>
      <c r="L93" s="4">
        <v>0</v>
      </c>
      <c r="M93" s="4">
        <v>0</v>
      </c>
      <c r="N93" s="4">
        <v>0</v>
      </c>
      <c r="O93" s="4">
        <v>0</v>
      </c>
      <c r="P93" s="4">
        <v>0</v>
      </c>
      <c r="Q93" s="4">
        <v>0</v>
      </c>
      <c r="R93" s="4">
        <v>0</v>
      </c>
      <c r="S93" s="4">
        <v>0</v>
      </c>
      <c r="T93" s="4">
        <v>0</v>
      </c>
      <c r="U93" s="4">
        <v>0</v>
      </c>
    </row>
    <row r="94" spans="1:21" ht="16" hidden="1" x14ac:dyDescent="0.2">
      <c r="A94" s="8" t="s">
        <v>312</v>
      </c>
      <c r="B94" s="4">
        <v>17</v>
      </c>
      <c r="C94" s="4">
        <v>0</v>
      </c>
      <c r="D94" s="4">
        <v>0</v>
      </c>
      <c r="E94" s="4">
        <v>0</v>
      </c>
      <c r="F94" s="4">
        <v>76</v>
      </c>
      <c r="G94" s="4">
        <v>0</v>
      </c>
      <c r="H94" s="4">
        <v>0</v>
      </c>
      <c r="I94" s="4">
        <v>0</v>
      </c>
      <c r="J94" s="4">
        <v>0</v>
      </c>
      <c r="K94" s="4">
        <v>0</v>
      </c>
      <c r="L94" s="4">
        <v>0</v>
      </c>
      <c r="M94" s="4">
        <v>15</v>
      </c>
      <c r="N94" s="4">
        <v>0</v>
      </c>
      <c r="O94" s="4">
        <v>0</v>
      </c>
      <c r="P94" s="4">
        <v>0</v>
      </c>
      <c r="Q94" s="4">
        <v>51</v>
      </c>
      <c r="R94" s="4">
        <v>0</v>
      </c>
      <c r="S94" s="4">
        <v>0</v>
      </c>
      <c r="T94" s="4">
        <v>0</v>
      </c>
      <c r="U94" s="4">
        <v>0</v>
      </c>
    </row>
    <row r="95" spans="1:21" ht="16" hidden="1" x14ac:dyDescent="0.2">
      <c r="A95" s="8" t="s">
        <v>230</v>
      </c>
      <c r="B95" s="4">
        <v>32</v>
      </c>
      <c r="C95" s="4">
        <v>0</v>
      </c>
      <c r="D95" s="4">
        <v>0</v>
      </c>
      <c r="E95" s="4">
        <v>0</v>
      </c>
      <c r="F95" s="4">
        <v>0</v>
      </c>
      <c r="G95" s="4">
        <v>0</v>
      </c>
      <c r="H95" s="4">
        <v>0</v>
      </c>
      <c r="I95" s="4">
        <v>0</v>
      </c>
      <c r="J95" s="4">
        <v>0</v>
      </c>
      <c r="K95" s="4">
        <v>0</v>
      </c>
      <c r="L95" s="4">
        <v>0</v>
      </c>
      <c r="M95" s="4">
        <v>3</v>
      </c>
      <c r="N95" s="4">
        <v>0</v>
      </c>
      <c r="O95" s="4">
        <v>0</v>
      </c>
      <c r="P95" s="4">
        <v>0</v>
      </c>
      <c r="Q95" s="4">
        <v>14</v>
      </c>
      <c r="R95" s="4">
        <v>0</v>
      </c>
      <c r="S95" s="4">
        <v>0</v>
      </c>
      <c r="T95" s="4">
        <v>0</v>
      </c>
      <c r="U95" s="4">
        <v>0</v>
      </c>
    </row>
    <row r="96" spans="1:21" ht="16" hidden="1" x14ac:dyDescent="0.2">
      <c r="A96" s="8" t="s">
        <v>116</v>
      </c>
      <c r="B96" s="4">
        <v>11</v>
      </c>
      <c r="C96" s="4">
        <v>0</v>
      </c>
      <c r="D96" s="4">
        <v>0</v>
      </c>
      <c r="E96" s="4">
        <v>0</v>
      </c>
      <c r="F96" s="4">
        <v>0</v>
      </c>
      <c r="G96" s="4">
        <v>0</v>
      </c>
      <c r="H96" s="4">
        <v>0</v>
      </c>
      <c r="I96" s="4">
        <v>0</v>
      </c>
      <c r="J96" s="4">
        <v>0</v>
      </c>
      <c r="K96" s="4">
        <v>0</v>
      </c>
      <c r="L96" s="4">
        <v>0</v>
      </c>
      <c r="M96" s="4">
        <v>2</v>
      </c>
      <c r="N96" s="4">
        <v>0</v>
      </c>
      <c r="O96" s="4">
        <v>0</v>
      </c>
      <c r="P96" s="4">
        <v>0</v>
      </c>
      <c r="Q96" s="4">
        <v>15</v>
      </c>
      <c r="R96" s="4">
        <v>0</v>
      </c>
      <c r="S96" s="4">
        <v>0</v>
      </c>
      <c r="T96" s="4">
        <v>0</v>
      </c>
      <c r="U96" s="4">
        <v>0</v>
      </c>
    </row>
    <row r="97" spans="1:21" ht="16" hidden="1" x14ac:dyDescent="0.2">
      <c r="A97" s="9" t="s">
        <v>376</v>
      </c>
      <c r="B97" s="4">
        <v>0</v>
      </c>
      <c r="C97" s="4">
        <v>0</v>
      </c>
      <c r="D97" s="4">
        <v>0</v>
      </c>
      <c r="E97" s="4">
        <v>0</v>
      </c>
      <c r="F97" s="4">
        <v>0</v>
      </c>
      <c r="G97" s="4">
        <v>0</v>
      </c>
      <c r="H97" s="4">
        <v>0</v>
      </c>
      <c r="I97" s="4">
        <v>0</v>
      </c>
      <c r="J97" s="4">
        <v>0</v>
      </c>
      <c r="K97" s="4">
        <v>0</v>
      </c>
      <c r="L97" s="4">
        <v>0</v>
      </c>
      <c r="M97" s="4">
        <v>0</v>
      </c>
      <c r="N97" s="4">
        <v>0</v>
      </c>
      <c r="O97" s="4">
        <v>0</v>
      </c>
      <c r="P97" s="4">
        <v>0</v>
      </c>
      <c r="Q97" s="4">
        <v>0</v>
      </c>
      <c r="R97" s="4">
        <v>0</v>
      </c>
      <c r="S97" s="4">
        <v>0</v>
      </c>
      <c r="T97" s="4">
        <v>0</v>
      </c>
      <c r="U97" s="4">
        <v>0</v>
      </c>
    </row>
    <row r="98" spans="1:21" ht="16" hidden="1" x14ac:dyDescent="0.2">
      <c r="A98" s="8" t="s">
        <v>328</v>
      </c>
      <c r="B98" s="4">
        <v>144</v>
      </c>
      <c r="C98" s="4">
        <v>0</v>
      </c>
      <c r="D98" s="4">
        <v>0</v>
      </c>
      <c r="E98" s="4">
        <v>0</v>
      </c>
      <c r="F98" s="4">
        <v>0</v>
      </c>
      <c r="G98" s="4">
        <v>0</v>
      </c>
      <c r="H98" s="4">
        <v>0</v>
      </c>
      <c r="I98" s="4">
        <v>0</v>
      </c>
      <c r="J98" s="4">
        <v>0</v>
      </c>
      <c r="K98" s="4">
        <v>0</v>
      </c>
      <c r="L98" s="4">
        <v>0</v>
      </c>
      <c r="M98" s="4">
        <v>0</v>
      </c>
      <c r="N98" s="4">
        <v>0</v>
      </c>
      <c r="O98" s="4">
        <v>0</v>
      </c>
      <c r="P98" s="4">
        <v>0</v>
      </c>
      <c r="Q98" s="4">
        <v>28</v>
      </c>
      <c r="R98" s="4">
        <v>0</v>
      </c>
      <c r="S98" s="4">
        <v>0</v>
      </c>
      <c r="T98" s="4">
        <v>0</v>
      </c>
      <c r="U98" s="4">
        <v>0</v>
      </c>
    </row>
    <row r="99" spans="1:21" ht="16" hidden="1" x14ac:dyDescent="0.2">
      <c r="A99" s="8" t="s">
        <v>168</v>
      </c>
      <c r="B99" s="4">
        <v>0</v>
      </c>
      <c r="C99" s="4">
        <v>0</v>
      </c>
      <c r="D99" s="4">
        <v>0</v>
      </c>
      <c r="E99" s="4">
        <v>0</v>
      </c>
      <c r="F99" s="4">
        <v>0</v>
      </c>
      <c r="G99" s="4">
        <v>0</v>
      </c>
      <c r="H99" s="4">
        <v>0</v>
      </c>
      <c r="I99" s="4">
        <v>0</v>
      </c>
      <c r="J99" s="4">
        <v>0</v>
      </c>
      <c r="K99" s="4">
        <v>0</v>
      </c>
      <c r="L99" s="4">
        <v>0</v>
      </c>
      <c r="M99" s="4">
        <v>0</v>
      </c>
      <c r="N99" s="4">
        <v>0</v>
      </c>
      <c r="O99" s="4">
        <v>0</v>
      </c>
      <c r="P99" s="4">
        <v>0</v>
      </c>
      <c r="Q99" s="4">
        <v>0</v>
      </c>
      <c r="R99" s="4">
        <v>0</v>
      </c>
      <c r="S99" s="4">
        <v>0</v>
      </c>
      <c r="T99" s="4">
        <v>0</v>
      </c>
      <c r="U99" s="4">
        <v>0</v>
      </c>
    </row>
    <row r="100" spans="1:21" ht="16" hidden="1" x14ac:dyDescent="0.2">
      <c r="A100" s="7" t="s">
        <v>308</v>
      </c>
      <c r="B100" s="4">
        <v>76</v>
      </c>
      <c r="C100" s="4">
        <v>0</v>
      </c>
      <c r="D100" s="4">
        <v>0</v>
      </c>
      <c r="E100" s="4">
        <v>0</v>
      </c>
      <c r="F100" s="4">
        <v>76</v>
      </c>
      <c r="G100" s="4">
        <v>0</v>
      </c>
      <c r="H100" s="4">
        <v>0</v>
      </c>
      <c r="I100" s="4">
        <v>0</v>
      </c>
      <c r="J100" s="4">
        <v>0</v>
      </c>
      <c r="K100" s="4">
        <v>0</v>
      </c>
      <c r="L100" s="4">
        <v>0</v>
      </c>
      <c r="M100" s="4">
        <v>23</v>
      </c>
      <c r="N100" s="4">
        <v>0</v>
      </c>
      <c r="O100" s="4">
        <v>0</v>
      </c>
      <c r="P100" s="4">
        <v>0</v>
      </c>
      <c r="Q100" s="4">
        <v>51</v>
      </c>
      <c r="R100" s="4">
        <v>0</v>
      </c>
      <c r="S100" s="4">
        <v>0</v>
      </c>
      <c r="T100" s="4">
        <v>0</v>
      </c>
      <c r="U100" s="4">
        <v>4</v>
      </c>
    </row>
    <row r="101" spans="1:21" ht="16" hidden="1" x14ac:dyDescent="0.2">
      <c r="A101" s="7" t="s">
        <v>394</v>
      </c>
      <c r="B101" s="4">
        <v>88</v>
      </c>
      <c r="C101" s="4">
        <v>74</v>
      </c>
      <c r="D101" s="4">
        <v>3</v>
      </c>
      <c r="E101" s="4">
        <v>4</v>
      </c>
      <c r="F101" s="4">
        <v>34</v>
      </c>
      <c r="G101" s="4">
        <v>0</v>
      </c>
      <c r="H101" s="4">
        <v>0</v>
      </c>
      <c r="I101" s="4">
        <v>0</v>
      </c>
      <c r="J101" s="4">
        <v>21</v>
      </c>
      <c r="K101" s="4">
        <v>0</v>
      </c>
      <c r="L101" s="4">
        <v>0</v>
      </c>
      <c r="M101" s="4">
        <v>52</v>
      </c>
      <c r="N101" s="4">
        <v>10</v>
      </c>
      <c r="O101" s="4">
        <v>4</v>
      </c>
      <c r="P101" s="4">
        <v>0</v>
      </c>
      <c r="Q101" s="4">
        <v>83</v>
      </c>
      <c r="R101" s="4">
        <v>1</v>
      </c>
      <c r="S101" s="4">
        <v>2</v>
      </c>
      <c r="T101" s="4">
        <v>5</v>
      </c>
      <c r="U101" s="4">
        <v>2</v>
      </c>
    </row>
    <row r="102" spans="1:21" ht="16" hidden="1" x14ac:dyDescent="0.2">
      <c r="A102" s="7" t="s">
        <v>61</v>
      </c>
      <c r="B102" s="4">
        <v>150</v>
      </c>
      <c r="C102" s="4">
        <v>32</v>
      </c>
      <c r="D102" s="4">
        <v>0</v>
      </c>
      <c r="E102" s="4">
        <v>0</v>
      </c>
      <c r="F102" s="4">
        <v>55</v>
      </c>
      <c r="G102" s="4">
        <v>4</v>
      </c>
      <c r="H102" s="4">
        <v>52</v>
      </c>
      <c r="I102" s="4">
        <v>19</v>
      </c>
      <c r="J102" s="4">
        <v>39</v>
      </c>
      <c r="K102" s="4">
        <v>12</v>
      </c>
      <c r="L102" s="4">
        <v>3</v>
      </c>
      <c r="M102" s="4">
        <v>293</v>
      </c>
      <c r="N102" s="4">
        <v>8</v>
      </c>
      <c r="O102" s="4">
        <v>8</v>
      </c>
      <c r="P102" s="4">
        <v>0</v>
      </c>
      <c r="Q102" s="4">
        <v>123</v>
      </c>
      <c r="R102" s="4">
        <v>18</v>
      </c>
      <c r="S102" s="4">
        <v>3</v>
      </c>
      <c r="T102" s="4">
        <v>21</v>
      </c>
      <c r="U102" s="4">
        <v>10</v>
      </c>
    </row>
    <row r="103" spans="1:21" ht="16" hidden="1" x14ac:dyDescent="0.2">
      <c r="A103" s="8" t="s">
        <v>73</v>
      </c>
      <c r="B103" s="4">
        <v>0</v>
      </c>
      <c r="C103" s="4">
        <v>0</v>
      </c>
      <c r="D103" s="4">
        <v>0</v>
      </c>
      <c r="E103" s="4">
        <v>0</v>
      </c>
      <c r="F103" s="4">
        <v>0</v>
      </c>
      <c r="G103" s="4">
        <v>0</v>
      </c>
      <c r="H103" s="4">
        <v>0</v>
      </c>
      <c r="I103" s="4">
        <v>0</v>
      </c>
      <c r="J103" s="4">
        <v>0</v>
      </c>
      <c r="K103" s="4">
        <v>0</v>
      </c>
      <c r="L103" s="4">
        <v>0</v>
      </c>
      <c r="M103" s="4">
        <v>0</v>
      </c>
      <c r="N103" s="4">
        <v>0</v>
      </c>
      <c r="O103" s="4">
        <v>5</v>
      </c>
      <c r="P103" s="4">
        <v>0</v>
      </c>
      <c r="Q103" s="4">
        <v>0</v>
      </c>
      <c r="R103" s="4">
        <v>0</v>
      </c>
      <c r="S103" s="4">
        <v>0</v>
      </c>
      <c r="T103" s="4">
        <v>0</v>
      </c>
      <c r="U103" s="4">
        <v>0</v>
      </c>
    </row>
    <row r="104" spans="1:21" ht="16" hidden="1" x14ac:dyDescent="0.2">
      <c r="A104" s="7" t="s">
        <v>343</v>
      </c>
      <c r="B104" s="4">
        <v>0</v>
      </c>
      <c r="C104" s="4">
        <v>0</v>
      </c>
      <c r="D104" s="4">
        <v>0</v>
      </c>
      <c r="E104" s="4">
        <v>0</v>
      </c>
      <c r="F104" s="4">
        <v>0</v>
      </c>
      <c r="G104" s="4">
        <v>0</v>
      </c>
      <c r="H104" s="4">
        <v>0</v>
      </c>
      <c r="I104" s="4">
        <v>0</v>
      </c>
      <c r="J104" s="4">
        <v>0</v>
      </c>
      <c r="K104" s="4">
        <v>0</v>
      </c>
      <c r="L104" s="4">
        <v>0</v>
      </c>
      <c r="M104" s="4">
        <v>0</v>
      </c>
      <c r="N104" s="4">
        <v>0</v>
      </c>
      <c r="O104" s="4">
        <v>0</v>
      </c>
      <c r="P104" s="4">
        <v>0</v>
      </c>
      <c r="Q104" s="4">
        <v>0</v>
      </c>
      <c r="R104" s="4">
        <v>0</v>
      </c>
      <c r="S104" s="4">
        <v>0</v>
      </c>
      <c r="T104" s="4">
        <v>0</v>
      </c>
      <c r="U104" s="4">
        <v>0</v>
      </c>
    </row>
    <row r="105" spans="1:21" ht="16" hidden="1" x14ac:dyDescent="0.2">
      <c r="A105" s="6" t="s">
        <v>335</v>
      </c>
      <c r="B105" s="4">
        <v>72</v>
      </c>
      <c r="C105" s="4">
        <v>5</v>
      </c>
      <c r="D105" s="4">
        <v>0</v>
      </c>
      <c r="E105" s="4">
        <v>0</v>
      </c>
      <c r="F105" s="4">
        <v>10</v>
      </c>
      <c r="G105" s="4">
        <v>0</v>
      </c>
      <c r="H105" s="4">
        <v>0</v>
      </c>
      <c r="I105" s="4">
        <v>0</v>
      </c>
      <c r="J105" s="4">
        <v>4</v>
      </c>
      <c r="K105" s="4">
        <v>6</v>
      </c>
      <c r="L105" s="4">
        <v>0</v>
      </c>
      <c r="M105" s="4">
        <v>0</v>
      </c>
      <c r="N105" s="4">
        <v>0</v>
      </c>
      <c r="O105" s="4">
        <v>0</v>
      </c>
      <c r="P105" s="4">
        <v>0</v>
      </c>
      <c r="Q105" s="4">
        <v>9</v>
      </c>
      <c r="R105" s="4">
        <v>0</v>
      </c>
      <c r="S105" s="4">
        <v>0</v>
      </c>
      <c r="T105" s="4">
        <v>0</v>
      </c>
      <c r="U105" s="4">
        <v>0</v>
      </c>
    </row>
    <row r="106" spans="1:21" ht="32" hidden="1" x14ac:dyDescent="0.2">
      <c r="A106" s="8" t="s">
        <v>340</v>
      </c>
      <c r="B106" s="4">
        <v>37</v>
      </c>
      <c r="C106" s="4">
        <v>0</v>
      </c>
      <c r="D106" s="4">
        <v>0</v>
      </c>
      <c r="E106" s="4">
        <v>0</v>
      </c>
      <c r="F106" s="4">
        <v>10</v>
      </c>
      <c r="G106" s="4">
        <v>0</v>
      </c>
      <c r="H106" s="4">
        <v>0</v>
      </c>
      <c r="I106" s="4">
        <v>0</v>
      </c>
      <c r="J106" s="4">
        <v>0</v>
      </c>
      <c r="K106" s="4">
        <v>6</v>
      </c>
      <c r="L106" s="4">
        <v>0</v>
      </c>
      <c r="M106" s="4">
        <v>0</v>
      </c>
      <c r="N106" s="4">
        <v>0</v>
      </c>
      <c r="O106" s="4">
        <v>0</v>
      </c>
      <c r="P106" s="4">
        <v>0</v>
      </c>
      <c r="Q106" s="4">
        <v>0</v>
      </c>
      <c r="R106" s="4">
        <v>0</v>
      </c>
      <c r="S106" s="4">
        <v>0</v>
      </c>
      <c r="T106" s="4">
        <v>0</v>
      </c>
      <c r="U106" s="4">
        <v>0</v>
      </c>
    </row>
    <row r="107" spans="1:21" ht="16" x14ac:dyDescent="0.2">
      <c r="A107" s="9" t="s">
        <v>368</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0</v>
      </c>
      <c r="U107" s="4">
        <v>0</v>
      </c>
    </row>
    <row r="108" spans="1:21" ht="16" hidden="1" x14ac:dyDescent="0.2">
      <c r="A108" s="9" t="s">
        <v>378</v>
      </c>
      <c r="B108" s="4">
        <v>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row>
    <row r="109" spans="1:21" ht="16" hidden="1" x14ac:dyDescent="0.2">
      <c r="A109" s="8" t="s">
        <v>301</v>
      </c>
      <c r="B109" s="4">
        <v>37</v>
      </c>
      <c r="C109" s="4">
        <v>0</v>
      </c>
      <c r="D109" s="4">
        <v>0</v>
      </c>
      <c r="E109" s="4">
        <v>0</v>
      </c>
      <c r="F109" s="4">
        <v>0</v>
      </c>
      <c r="G109" s="4">
        <v>0</v>
      </c>
      <c r="H109" s="4">
        <v>10</v>
      </c>
      <c r="I109" s="4">
        <v>0</v>
      </c>
      <c r="J109" s="4">
        <v>0</v>
      </c>
      <c r="K109" s="4">
        <v>0</v>
      </c>
      <c r="L109" s="4">
        <v>0</v>
      </c>
      <c r="M109" s="4">
        <v>0</v>
      </c>
      <c r="N109" s="4">
        <v>0</v>
      </c>
      <c r="O109" s="4">
        <v>0</v>
      </c>
      <c r="P109" s="4">
        <v>0</v>
      </c>
      <c r="Q109" s="4">
        <v>0</v>
      </c>
      <c r="R109" s="4">
        <v>0</v>
      </c>
      <c r="S109" s="4">
        <v>0</v>
      </c>
      <c r="T109" s="4">
        <v>0</v>
      </c>
      <c r="U109" s="4">
        <v>0</v>
      </c>
    </row>
    <row r="110" spans="1:21" ht="16" hidden="1" x14ac:dyDescent="0.2">
      <c r="A110" s="8" t="s">
        <v>214</v>
      </c>
      <c r="B110" s="4">
        <v>0</v>
      </c>
      <c r="C110" s="4">
        <v>0</v>
      </c>
      <c r="D110" s="4">
        <v>0</v>
      </c>
      <c r="E110" s="4">
        <v>0</v>
      </c>
      <c r="F110" s="4">
        <v>0</v>
      </c>
      <c r="G110" s="4">
        <v>0</v>
      </c>
      <c r="H110" s="4">
        <v>0</v>
      </c>
      <c r="I110" s="4">
        <v>0</v>
      </c>
      <c r="J110" s="4">
        <v>0</v>
      </c>
      <c r="K110" s="4">
        <v>0</v>
      </c>
      <c r="L110" s="4">
        <v>0</v>
      </c>
      <c r="M110" s="4">
        <v>0</v>
      </c>
      <c r="N110" s="4">
        <v>0</v>
      </c>
      <c r="O110" s="4">
        <v>0</v>
      </c>
      <c r="P110" s="4">
        <v>0</v>
      </c>
      <c r="Q110" s="4">
        <v>0</v>
      </c>
      <c r="R110" s="4">
        <v>0</v>
      </c>
      <c r="S110" s="4">
        <v>0</v>
      </c>
      <c r="T110" s="4">
        <v>0</v>
      </c>
      <c r="U110" s="4">
        <v>0</v>
      </c>
    </row>
    <row r="111" spans="1:21" ht="16" hidden="1" x14ac:dyDescent="0.2">
      <c r="A111" s="8" t="s">
        <v>183</v>
      </c>
      <c r="B111" s="4">
        <v>10</v>
      </c>
      <c r="C111" s="4">
        <v>0</v>
      </c>
      <c r="D111" s="4">
        <v>0</v>
      </c>
      <c r="E111" s="4">
        <v>0</v>
      </c>
      <c r="F111" s="4">
        <v>0</v>
      </c>
      <c r="G111" s="4">
        <v>0</v>
      </c>
      <c r="H111" s="4">
        <v>0</v>
      </c>
      <c r="I111" s="4">
        <v>0</v>
      </c>
      <c r="J111" s="4">
        <v>0</v>
      </c>
      <c r="K111" s="4">
        <v>0</v>
      </c>
      <c r="L111" s="4">
        <v>0</v>
      </c>
      <c r="M111" s="4">
        <v>19</v>
      </c>
      <c r="N111" s="4">
        <v>3</v>
      </c>
      <c r="O111" s="4">
        <v>0</v>
      </c>
      <c r="P111" s="4">
        <v>0</v>
      </c>
      <c r="Q111" s="4">
        <v>0</v>
      </c>
      <c r="R111" s="4">
        <v>0</v>
      </c>
      <c r="S111" s="4">
        <v>0</v>
      </c>
      <c r="T111" s="4">
        <v>0</v>
      </c>
      <c r="U111" s="4">
        <v>0</v>
      </c>
    </row>
    <row r="112" spans="1:21" ht="16" hidden="1" x14ac:dyDescent="0.2">
      <c r="A112" s="8" t="s">
        <v>307</v>
      </c>
      <c r="B112" s="4">
        <v>0</v>
      </c>
      <c r="C112" s="4">
        <v>0</v>
      </c>
      <c r="D112" s="4">
        <v>0</v>
      </c>
      <c r="E112" s="4">
        <v>0</v>
      </c>
      <c r="F112" s="4">
        <v>0</v>
      </c>
      <c r="G112" s="4">
        <v>0</v>
      </c>
      <c r="H112" s="4">
        <v>0</v>
      </c>
      <c r="I112" s="4">
        <v>0</v>
      </c>
      <c r="J112" s="4">
        <v>0</v>
      </c>
      <c r="K112" s="4">
        <v>0</v>
      </c>
      <c r="L112" s="4">
        <v>0</v>
      </c>
      <c r="M112" s="4">
        <v>53</v>
      </c>
      <c r="N112" s="4">
        <v>0</v>
      </c>
      <c r="O112" s="4">
        <v>0</v>
      </c>
      <c r="P112" s="4">
        <v>0</v>
      </c>
      <c r="Q112" s="4">
        <v>0</v>
      </c>
      <c r="R112" s="4">
        <v>0</v>
      </c>
      <c r="S112" s="4">
        <v>0</v>
      </c>
      <c r="T112" s="4">
        <v>0</v>
      </c>
      <c r="U112" s="4">
        <v>0</v>
      </c>
    </row>
    <row r="113" spans="1:21" ht="16" hidden="1" x14ac:dyDescent="0.2">
      <c r="A113" s="8" t="s">
        <v>314</v>
      </c>
      <c r="B113" s="4">
        <v>0</v>
      </c>
      <c r="C113" s="4">
        <v>0</v>
      </c>
      <c r="D113" s="4">
        <v>0</v>
      </c>
      <c r="E113" s="4">
        <v>0</v>
      </c>
      <c r="F113" s="4">
        <v>0</v>
      </c>
      <c r="G113" s="4">
        <v>0</v>
      </c>
      <c r="H113" s="4">
        <v>0</v>
      </c>
      <c r="I113" s="4">
        <v>0</v>
      </c>
      <c r="J113" s="4">
        <v>0</v>
      </c>
      <c r="K113" s="4">
        <v>0</v>
      </c>
      <c r="L113" s="4">
        <v>0</v>
      </c>
      <c r="M113" s="4">
        <v>8</v>
      </c>
      <c r="N113" s="4">
        <v>0</v>
      </c>
      <c r="O113" s="4">
        <v>0</v>
      </c>
      <c r="P113" s="4">
        <v>0</v>
      </c>
      <c r="Q113" s="4">
        <v>0</v>
      </c>
      <c r="R113" s="4">
        <v>0</v>
      </c>
      <c r="S113" s="4">
        <v>0</v>
      </c>
      <c r="T113" s="4">
        <v>0</v>
      </c>
      <c r="U113" s="4">
        <v>4</v>
      </c>
    </row>
    <row r="114" spans="1:21" ht="16" hidden="1" x14ac:dyDescent="0.2">
      <c r="A114" s="8" t="s">
        <v>399</v>
      </c>
      <c r="B114" s="4">
        <v>0</v>
      </c>
      <c r="C114" s="4">
        <v>0</v>
      </c>
      <c r="D114" s="4">
        <v>0</v>
      </c>
      <c r="E114" s="4">
        <v>0</v>
      </c>
      <c r="F114" s="4">
        <v>0</v>
      </c>
      <c r="G114" s="4">
        <v>0</v>
      </c>
      <c r="H114" s="4">
        <v>0</v>
      </c>
      <c r="I114" s="4">
        <v>0</v>
      </c>
      <c r="J114" s="4">
        <v>0</v>
      </c>
      <c r="K114" s="4">
        <v>0</v>
      </c>
      <c r="L114" s="4">
        <v>0</v>
      </c>
      <c r="M114" s="4">
        <v>0</v>
      </c>
      <c r="N114" s="4">
        <v>0</v>
      </c>
      <c r="O114" s="4">
        <v>0</v>
      </c>
      <c r="P114" s="4">
        <v>0</v>
      </c>
      <c r="Q114" s="4">
        <v>0</v>
      </c>
      <c r="R114" s="4">
        <v>0</v>
      </c>
      <c r="S114" s="4">
        <v>0</v>
      </c>
      <c r="T114" s="4">
        <v>0</v>
      </c>
      <c r="U114" s="4">
        <v>0</v>
      </c>
    </row>
    <row r="115" spans="1:21" ht="16" hidden="1" x14ac:dyDescent="0.2">
      <c r="A115" s="8" t="s">
        <v>95</v>
      </c>
      <c r="B115" s="4">
        <v>51</v>
      </c>
      <c r="C115" s="4">
        <v>0</v>
      </c>
      <c r="D115" s="4">
        <v>0</v>
      </c>
      <c r="E115" s="4">
        <v>0</v>
      </c>
      <c r="F115" s="4">
        <v>0</v>
      </c>
      <c r="G115" s="4">
        <v>0</v>
      </c>
      <c r="H115" s="4">
        <v>0</v>
      </c>
      <c r="I115" s="4">
        <v>0</v>
      </c>
      <c r="J115" s="4">
        <v>0</v>
      </c>
      <c r="K115" s="4">
        <v>0</v>
      </c>
      <c r="L115" s="4">
        <v>0</v>
      </c>
      <c r="M115" s="4">
        <v>0</v>
      </c>
      <c r="N115" s="4">
        <v>0</v>
      </c>
      <c r="O115" s="4">
        <v>0</v>
      </c>
      <c r="P115" s="4">
        <v>0</v>
      </c>
      <c r="Q115" s="4">
        <v>0</v>
      </c>
      <c r="R115" s="4">
        <v>0</v>
      </c>
      <c r="S115" s="4">
        <v>0</v>
      </c>
      <c r="T115" s="4">
        <v>0</v>
      </c>
      <c r="U115" s="4">
        <v>0</v>
      </c>
    </row>
    <row r="116" spans="1:21" ht="16" hidden="1" x14ac:dyDescent="0.2">
      <c r="A116" s="9" t="s">
        <v>393</v>
      </c>
      <c r="B116" s="4">
        <v>12</v>
      </c>
      <c r="C116" s="4">
        <v>0</v>
      </c>
      <c r="D116" s="4">
        <v>0</v>
      </c>
      <c r="E116" s="4">
        <v>0</v>
      </c>
      <c r="F116" s="4">
        <v>0</v>
      </c>
      <c r="G116" s="4">
        <v>0</v>
      </c>
      <c r="H116" s="4">
        <v>0</v>
      </c>
      <c r="I116" s="4">
        <v>0</v>
      </c>
      <c r="J116" s="4">
        <v>0</v>
      </c>
      <c r="K116" s="4">
        <v>0</v>
      </c>
      <c r="L116" s="4">
        <v>0</v>
      </c>
      <c r="M116" s="4">
        <v>17</v>
      </c>
      <c r="N116" s="4">
        <v>0</v>
      </c>
      <c r="O116" s="4">
        <v>0</v>
      </c>
      <c r="P116" s="4">
        <v>0</v>
      </c>
      <c r="Q116" s="4">
        <v>8</v>
      </c>
      <c r="R116" s="4">
        <v>0</v>
      </c>
      <c r="S116" s="4">
        <v>0</v>
      </c>
      <c r="T116" s="4">
        <v>0</v>
      </c>
      <c r="U116" s="4">
        <v>0</v>
      </c>
    </row>
    <row r="117" spans="1:21" ht="16" hidden="1" x14ac:dyDescent="0.2">
      <c r="A117" s="8" t="s">
        <v>237</v>
      </c>
      <c r="B117" s="4">
        <v>10</v>
      </c>
      <c r="C117" s="4">
        <v>0</v>
      </c>
      <c r="D117" s="4">
        <v>0</v>
      </c>
      <c r="E117" s="4">
        <v>0</v>
      </c>
      <c r="F117" s="4">
        <v>0</v>
      </c>
      <c r="G117" s="4">
        <v>0</v>
      </c>
      <c r="H117" s="4">
        <v>0</v>
      </c>
      <c r="I117" s="4">
        <v>0</v>
      </c>
      <c r="J117" s="4">
        <v>0</v>
      </c>
      <c r="K117" s="4">
        <v>0</v>
      </c>
      <c r="L117" s="4">
        <v>0</v>
      </c>
      <c r="M117" s="4">
        <v>6</v>
      </c>
      <c r="N117" s="4">
        <v>0</v>
      </c>
      <c r="O117" s="4">
        <v>0</v>
      </c>
      <c r="P117" s="4">
        <v>0</v>
      </c>
      <c r="Q117" s="4">
        <v>18</v>
      </c>
      <c r="R117" s="4">
        <v>0</v>
      </c>
      <c r="S117" s="4">
        <v>0</v>
      </c>
      <c r="T117" s="4">
        <v>0</v>
      </c>
      <c r="U117" s="4">
        <v>0</v>
      </c>
    </row>
    <row r="118" spans="1:21" ht="16" hidden="1" x14ac:dyDescent="0.2">
      <c r="A118" s="8" t="s">
        <v>260</v>
      </c>
      <c r="B118" s="4">
        <v>0</v>
      </c>
      <c r="C118" s="4">
        <v>0</v>
      </c>
      <c r="D118" s="4">
        <v>0</v>
      </c>
      <c r="E118" s="4">
        <v>0</v>
      </c>
      <c r="F118" s="4">
        <v>0</v>
      </c>
      <c r="G118" s="4">
        <v>0</v>
      </c>
      <c r="H118" s="4">
        <v>0</v>
      </c>
      <c r="I118" s="4">
        <v>0</v>
      </c>
      <c r="J118" s="4">
        <v>0</v>
      </c>
      <c r="K118" s="4">
        <v>0</v>
      </c>
      <c r="L118" s="4">
        <v>0</v>
      </c>
      <c r="M118" s="4">
        <v>0</v>
      </c>
      <c r="N118" s="4">
        <v>0</v>
      </c>
      <c r="O118" s="4">
        <v>0</v>
      </c>
      <c r="P118" s="4">
        <v>0</v>
      </c>
      <c r="Q118" s="4">
        <v>0</v>
      </c>
      <c r="R118" s="4">
        <v>0</v>
      </c>
      <c r="S118" s="4">
        <v>0</v>
      </c>
      <c r="T118" s="4">
        <v>0</v>
      </c>
      <c r="U118" s="4">
        <v>0</v>
      </c>
    </row>
    <row r="119" spans="1:21" ht="16" hidden="1" x14ac:dyDescent="0.2">
      <c r="A119" s="8" t="s">
        <v>318</v>
      </c>
      <c r="B119" s="4">
        <v>0</v>
      </c>
      <c r="C119" s="4">
        <v>0</v>
      </c>
      <c r="D119" s="4">
        <v>0</v>
      </c>
      <c r="E119" s="4">
        <v>0</v>
      </c>
      <c r="F119" s="4">
        <v>0</v>
      </c>
      <c r="G119" s="4">
        <v>0</v>
      </c>
      <c r="H119" s="4">
        <v>0</v>
      </c>
      <c r="I119" s="4">
        <v>0</v>
      </c>
      <c r="J119" s="4">
        <v>0</v>
      </c>
      <c r="K119" s="4">
        <v>0</v>
      </c>
      <c r="L119" s="4">
        <v>0</v>
      </c>
      <c r="M119" s="4">
        <v>25</v>
      </c>
      <c r="N119" s="4">
        <v>0</v>
      </c>
      <c r="O119" s="4">
        <v>0</v>
      </c>
      <c r="P119" s="4">
        <v>0</v>
      </c>
      <c r="Q119" s="4">
        <v>0</v>
      </c>
      <c r="R119" s="4">
        <v>0</v>
      </c>
      <c r="S119" s="4">
        <v>0</v>
      </c>
      <c r="T119" s="4">
        <v>0</v>
      </c>
      <c r="U119" s="4">
        <v>0</v>
      </c>
    </row>
    <row r="120" spans="1:21" ht="16" hidden="1" x14ac:dyDescent="0.2">
      <c r="A120" s="8" t="s">
        <v>140</v>
      </c>
      <c r="B120" s="4">
        <v>0</v>
      </c>
      <c r="C120" s="4">
        <v>0</v>
      </c>
      <c r="D120" s="4">
        <v>0</v>
      </c>
      <c r="E120" s="4">
        <v>0</v>
      </c>
      <c r="F120" s="4">
        <v>0</v>
      </c>
      <c r="G120" s="4">
        <v>0</v>
      </c>
      <c r="H120" s="4">
        <v>0</v>
      </c>
      <c r="I120" s="4">
        <v>0</v>
      </c>
      <c r="J120" s="4">
        <v>0</v>
      </c>
      <c r="K120" s="4">
        <v>0</v>
      </c>
      <c r="L120" s="4">
        <v>0</v>
      </c>
      <c r="M120" s="4">
        <v>0</v>
      </c>
      <c r="N120" s="4">
        <v>0</v>
      </c>
      <c r="O120" s="4">
        <v>0</v>
      </c>
      <c r="P120" s="4">
        <v>0</v>
      </c>
      <c r="Q120" s="4">
        <v>0</v>
      </c>
      <c r="R120" s="4">
        <v>0</v>
      </c>
      <c r="S120" s="4">
        <v>0</v>
      </c>
      <c r="T120" s="4">
        <v>0</v>
      </c>
      <c r="U120" s="4">
        <v>0</v>
      </c>
    </row>
    <row r="121" spans="1:21" ht="16" hidden="1" x14ac:dyDescent="0.2">
      <c r="A121" s="8" t="s">
        <v>332</v>
      </c>
      <c r="B121" s="4">
        <v>46</v>
      </c>
      <c r="C121" s="4">
        <v>0</v>
      </c>
      <c r="D121" s="4">
        <v>0</v>
      </c>
      <c r="E121" s="4">
        <v>0</v>
      </c>
      <c r="F121" s="4">
        <v>0</v>
      </c>
      <c r="G121" s="4">
        <v>0</v>
      </c>
      <c r="H121" s="4">
        <v>0</v>
      </c>
      <c r="I121" s="4">
        <v>0</v>
      </c>
      <c r="J121" s="4">
        <v>0</v>
      </c>
      <c r="K121" s="4">
        <v>0</v>
      </c>
      <c r="L121" s="4">
        <v>0</v>
      </c>
      <c r="M121" s="4">
        <v>0</v>
      </c>
      <c r="N121" s="4">
        <v>0</v>
      </c>
      <c r="O121" s="4">
        <v>0</v>
      </c>
      <c r="P121" s="4">
        <v>0</v>
      </c>
      <c r="Q121" s="4">
        <v>0</v>
      </c>
      <c r="R121" s="4">
        <v>0</v>
      </c>
      <c r="S121" s="4">
        <v>0</v>
      </c>
      <c r="T121" s="4">
        <v>0</v>
      </c>
      <c r="U121" s="4">
        <v>0</v>
      </c>
    </row>
    <row r="122" spans="1:21" ht="16" hidden="1" x14ac:dyDescent="0.2">
      <c r="A122" s="8" t="s">
        <v>283</v>
      </c>
      <c r="B122" s="4">
        <v>37</v>
      </c>
      <c r="C122" s="4">
        <v>0</v>
      </c>
      <c r="D122" s="4">
        <v>0</v>
      </c>
      <c r="E122" s="4">
        <v>0</v>
      </c>
      <c r="F122" s="4">
        <v>0</v>
      </c>
      <c r="G122" s="4">
        <v>0</v>
      </c>
      <c r="H122" s="4">
        <v>0</v>
      </c>
      <c r="I122" s="4">
        <v>0</v>
      </c>
      <c r="J122" s="4">
        <v>0</v>
      </c>
      <c r="K122" s="4">
        <v>0</v>
      </c>
      <c r="L122" s="4">
        <v>0</v>
      </c>
      <c r="M122" s="4">
        <v>5</v>
      </c>
      <c r="N122" s="4">
        <v>0</v>
      </c>
      <c r="O122" s="4">
        <v>0</v>
      </c>
      <c r="P122" s="4">
        <v>0</v>
      </c>
      <c r="Q122" s="4">
        <v>8</v>
      </c>
      <c r="R122" s="4">
        <v>0</v>
      </c>
      <c r="S122" s="4">
        <v>0</v>
      </c>
      <c r="T122" s="4">
        <v>0</v>
      </c>
      <c r="U122" s="4">
        <v>0</v>
      </c>
    </row>
    <row r="123" spans="1:21" ht="16" hidden="1" x14ac:dyDescent="0.2">
      <c r="A123" s="8" t="s">
        <v>121</v>
      </c>
      <c r="B123" s="4">
        <v>0</v>
      </c>
      <c r="C123" s="4">
        <v>0</v>
      </c>
      <c r="D123" s="4">
        <v>0</v>
      </c>
      <c r="E123" s="4">
        <v>4</v>
      </c>
      <c r="F123" s="4">
        <v>0</v>
      </c>
      <c r="G123" s="4">
        <v>0</v>
      </c>
      <c r="H123" s="4">
        <v>0</v>
      </c>
      <c r="I123" s="4">
        <v>0</v>
      </c>
      <c r="J123" s="4">
        <v>0</v>
      </c>
      <c r="K123" s="4">
        <v>0</v>
      </c>
      <c r="L123" s="4">
        <v>0</v>
      </c>
      <c r="M123" s="4">
        <v>0</v>
      </c>
      <c r="N123" s="4">
        <v>0</v>
      </c>
      <c r="O123" s="4">
        <v>0</v>
      </c>
      <c r="P123" s="4">
        <v>0</v>
      </c>
      <c r="Q123" s="4">
        <v>0</v>
      </c>
      <c r="R123" s="4">
        <v>0</v>
      </c>
      <c r="S123" s="4">
        <v>0</v>
      </c>
      <c r="T123" s="4">
        <v>0</v>
      </c>
      <c r="U123" s="4">
        <v>0</v>
      </c>
    </row>
    <row r="124" spans="1:21" ht="16" hidden="1" x14ac:dyDescent="0.2">
      <c r="A124" s="8" t="s">
        <v>232</v>
      </c>
      <c r="B124" s="4">
        <v>20</v>
      </c>
      <c r="C124" s="4">
        <v>0</v>
      </c>
      <c r="D124" s="4">
        <v>0</v>
      </c>
      <c r="E124" s="4">
        <v>0</v>
      </c>
      <c r="F124" s="4">
        <v>0</v>
      </c>
      <c r="G124" s="4">
        <v>0</v>
      </c>
      <c r="H124" s="4">
        <v>0</v>
      </c>
      <c r="I124" s="4">
        <v>0</v>
      </c>
      <c r="J124" s="4">
        <v>0</v>
      </c>
      <c r="K124" s="4">
        <v>0</v>
      </c>
      <c r="L124" s="4">
        <v>0</v>
      </c>
      <c r="M124" s="4">
        <v>36</v>
      </c>
      <c r="N124" s="4">
        <v>0</v>
      </c>
      <c r="O124" s="4">
        <v>0</v>
      </c>
      <c r="P124" s="4">
        <v>0</v>
      </c>
      <c r="Q124" s="4">
        <v>11</v>
      </c>
      <c r="R124" s="4">
        <v>0</v>
      </c>
      <c r="S124" s="4">
        <v>0</v>
      </c>
      <c r="T124" s="4">
        <v>0</v>
      </c>
      <c r="U124" s="4">
        <v>0</v>
      </c>
    </row>
    <row r="125" spans="1:21" ht="16" hidden="1" x14ac:dyDescent="0.2">
      <c r="A125" s="9" t="s">
        <v>377</v>
      </c>
      <c r="B125" s="4">
        <v>0</v>
      </c>
      <c r="C125" s="4">
        <v>0</v>
      </c>
      <c r="D125" s="4">
        <v>0</v>
      </c>
      <c r="E125" s="4">
        <v>0</v>
      </c>
      <c r="F125" s="4">
        <v>0</v>
      </c>
      <c r="G125" s="4">
        <v>0</v>
      </c>
      <c r="H125" s="4">
        <v>0</v>
      </c>
      <c r="I125" s="4">
        <v>0</v>
      </c>
      <c r="J125" s="4">
        <v>0</v>
      </c>
      <c r="K125" s="4">
        <v>0</v>
      </c>
      <c r="L125" s="4">
        <v>0</v>
      </c>
      <c r="M125" s="4">
        <v>0</v>
      </c>
      <c r="N125" s="4">
        <v>0</v>
      </c>
      <c r="O125" s="4">
        <v>0</v>
      </c>
      <c r="P125" s="4">
        <v>0</v>
      </c>
      <c r="Q125" s="4">
        <v>0</v>
      </c>
      <c r="R125" s="4">
        <v>0</v>
      </c>
      <c r="S125" s="4">
        <v>8</v>
      </c>
      <c r="T125" s="4">
        <v>0</v>
      </c>
      <c r="U125" s="4">
        <v>0</v>
      </c>
    </row>
    <row r="126" spans="1:21" ht="16" hidden="1" x14ac:dyDescent="0.2">
      <c r="A126" s="9" t="s">
        <v>389</v>
      </c>
      <c r="B126" s="4">
        <v>15</v>
      </c>
      <c r="C126" s="4">
        <v>0</v>
      </c>
      <c r="D126" s="4">
        <v>0</v>
      </c>
      <c r="E126" s="4">
        <v>0</v>
      </c>
      <c r="F126" s="4">
        <v>0</v>
      </c>
      <c r="G126" s="4">
        <v>0</v>
      </c>
      <c r="H126" s="4">
        <v>0</v>
      </c>
      <c r="I126" s="4">
        <v>0</v>
      </c>
      <c r="J126" s="4">
        <v>7</v>
      </c>
      <c r="K126" s="4">
        <v>0</v>
      </c>
      <c r="L126" s="4">
        <v>0</v>
      </c>
      <c r="M126" s="4">
        <v>15</v>
      </c>
      <c r="N126" s="4">
        <v>0</v>
      </c>
      <c r="O126" s="4">
        <v>0</v>
      </c>
      <c r="P126" s="4">
        <v>0</v>
      </c>
      <c r="Q126" s="4">
        <v>0</v>
      </c>
      <c r="R126" s="4">
        <v>0</v>
      </c>
      <c r="S126" s="4">
        <v>0</v>
      </c>
      <c r="T126" s="4">
        <v>0</v>
      </c>
      <c r="U126" s="4">
        <v>0</v>
      </c>
    </row>
    <row r="127" spans="1:21" ht="16" hidden="1" x14ac:dyDescent="0.2">
      <c r="A127" s="8" t="s">
        <v>250</v>
      </c>
      <c r="B127" s="4">
        <v>87</v>
      </c>
      <c r="C127" s="4">
        <v>22</v>
      </c>
      <c r="D127" s="4">
        <v>0</v>
      </c>
      <c r="E127" s="4">
        <v>0</v>
      </c>
      <c r="F127" s="4">
        <v>0</v>
      </c>
      <c r="G127" s="4">
        <v>0</v>
      </c>
      <c r="H127" s="4">
        <v>18</v>
      </c>
      <c r="I127" s="4">
        <v>5</v>
      </c>
      <c r="J127" s="4">
        <v>30</v>
      </c>
      <c r="K127" s="4">
        <v>0</v>
      </c>
      <c r="L127" s="4">
        <v>0</v>
      </c>
      <c r="M127" s="4">
        <v>74</v>
      </c>
      <c r="N127" s="4">
        <v>0</v>
      </c>
      <c r="O127" s="4">
        <v>0</v>
      </c>
      <c r="P127" s="4">
        <v>0</v>
      </c>
      <c r="Q127" s="4">
        <v>35</v>
      </c>
      <c r="R127" s="4">
        <v>0</v>
      </c>
      <c r="S127" s="4">
        <v>3</v>
      </c>
      <c r="T127" s="4">
        <v>0</v>
      </c>
      <c r="U127" s="4">
        <v>0</v>
      </c>
    </row>
    <row r="128" spans="1:21" ht="16" hidden="1" x14ac:dyDescent="0.2">
      <c r="A128" s="8" t="s">
        <v>169</v>
      </c>
      <c r="B128" s="4">
        <v>44</v>
      </c>
      <c r="C128" s="4">
        <v>13</v>
      </c>
      <c r="D128" s="4">
        <v>0</v>
      </c>
      <c r="E128" s="4">
        <v>0</v>
      </c>
      <c r="F128" s="4">
        <v>0</v>
      </c>
      <c r="G128" s="4">
        <v>2</v>
      </c>
      <c r="H128" s="4">
        <v>15</v>
      </c>
      <c r="I128" s="4">
        <v>0</v>
      </c>
      <c r="J128" s="4">
        <v>36</v>
      </c>
      <c r="K128" s="4">
        <v>0</v>
      </c>
      <c r="L128" s="4">
        <v>0</v>
      </c>
      <c r="M128" s="4">
        <v>30</v>
      </c>
      <c r="N128" s="4">
        <v>0</v>
      </c>
      <c r="O128" s="4">
        <v>0</v>
      </c>
      <c r="P128" s="4">
        <v>16</v>
      </c>
      <c r="Q128" s="4">
        <v>64</v>
      </c>
      <c r="R128" s="4">
        <v>36</v>
      </c>
      <c r="S128" s="4">
        <v>0</v>
      </c>
      <c r="T128" s="4">
        <v>0</v>
      </c>
      <c r="U128" s="4">
        <v>0</v>
      </c>
    </row>
    <row r="129" spans="1:21" ht="16" hidden="1" x14ac:dyDescent="0.2">
      <c r="A129" s="8" t="s">
        <v>134</v>
      </c>
      <c r="B129" s="4">
        <v>78</v>
      </c>
      <c r="C129" s="4">
        <v>9</v>
      </c>
      <c r="D129" s="4">
        <v>0</v>
      </c>
      <c r="E129" s="4">
        <v>0</v>
      </c>
      <c r="F129" s="4">
        <v>0</v>
      </c>
      <c r="G129" s="4">
        <v>0</v>
      </c>
      <c r="H129" s="4">
        <v>46</v>
      </c>
      <c r="I129" s="4">
        <v>10</v>
      </c>
      <c r="J129" s="4">
        <v>0</v>
      </c>
      <c r="K129" s="4">
        <v>0</v>
      </c>
      <c r="L129" s="4">
        <v>0</v>
      </c>
      <c r="M129" s="4">
        <v>27</v>
      </c>
      <c r="N129" s="4">
        <v>0</v>
      </c>
      <c r="O129" s="4">
        <v>0</v>
      </c>
      <c r="P129" s="4">
        <v>22</v>
      </c>
      <c r="Q129" s="4">
        <v>48</v>
      </c>
      <c r="R129" s="4">
        <v>0</v>
      </c>
      <c r="S129" s="4">
        <v>0</v>
      </c>
      <c r="T129" s="4">
        <v>0</v>
      </c>
      <c r="U129" s="4">
        <v>0</v>
      </c>
    </row>
    <row r="130" spans="1:21" ht="16" hidden="1" x14ac:dyDescent="0.2">
      <c r="A130" s="8" t="s">
        <v>173</v>
      </c>
      <c r="B130" s="4">
        <v>9</v>
      </c>
      <c r="C130" s="4">
        <v>28</v>
      </c>
      <c r="D130" s="4">
        <v>0</v>
      </c>
      <c r="E130" s="4">
        <v>0</v>
      </c>
      <c r="F130" s="4">
        <v>1</v>
      </c>
      <c r="G130" s="4">
        <v>0</v>
      </c>
      <c r="H130" s="4">
        <v>0</v>
      </c>
      <c r="I130" s="4">
        <v>0</v>
      </c>
      <c r="J130" s="4">
        <v>0</v>
      </c>
      <c r="K130" s="4">
        <v>0</v>
      </c>
      <c r="L130" s="4">
        <v>0</v>
      </c>
      <c r="M130" s="4">
        <v>0</v>
      </c>
      <c r="N130" s="4">
        <v>0</v>
      </c>
      <c r="O130" s="4">
        <v>0</v>
      </c>
      <c r="P130" s="4">
        <v>0</v>
      </c>
      <c r="Q130" s="4">
        <v>0</v>
      </c>
      <c r="R130" s="4">
        <v>0</v>
      </c>
      <c r="S130" s="4">
        <v>0</v>
      </c>
      <c r="T130" s="4">
        <v>0</v>
      </c>
      <c r="U130" s="4">
        <v>0</v>
      </c>
    </row>
    <row r="131" spans="1:21" ht="16" hidden="1" x14ac:dyDescent="0.2">
      <c r="A131" s="8" t="s">
        <v>175</v>
      </c>
      <c r="B131" s="4">
        <v>33</v>
      </c>
      <c r="C131" s="4">
        <v>0</v>
      </c>
      <c r="D131" s="4">
        <v>0</v>
      </c>
      <c r="E131" s="4">
        <v>0</v>
      </c>
      <c r="F131" s="4">
        <v>30</v>
      </c>
      <c r="G131" s="4">
        <v>0</v>
      </c>
      <c r="H131" s="4">
        <v>31</v>
      </c>
      <c r="I131" s="4">
        <v>0</v>
      </c>
      <c r="J131" s="4">
        <v>0</v>
      </c>
      <c r="K131" s="4">
        <v>0</v>
      </c>
      <c r="L131" s="4">
        <v>0</v>
      </c>
      <c r="M131" s="4">
        <v>36</v>
      </c>
      <c r="N131" s="4">
        <v>11</v>
      </c>
      <c r="O131" s="4">
        <v>0</v>
      </c>
      <c r="P131" s="4">
        <v>122</v>
      </c>
      <c r="Q131" s="4">
        <v>27</v>
      </c>
      <c r="R131" s="4">
        <v>79</v>
      </c>
      <c r="S131" s="4">
        <v>0</v>
      </c>
      <c r="T131" s="4">
        <v>0</v>
      </c>
      <c r="U131" s="4">
        <v>0</v>
      </c>
    </row>
    <row r="132" spans="1:21" ht="16" hidden="1" x14ac:dyDescent="0.2">
      <c r="A132" s="8" t="s">
        <v>277</v>
      </c>
      <c r="B132" s="4">
        <v>9</v>
      </c>
      <c r="C132" s="4">
        <v>0</v>
      </c>
      <c r="D132" s="4">
        <v>0</v>
      </c>
      <c r="E132" s="4">
        <v>0</v>
      </c>
      <c r="F132" s="4">
        <v>0</v>
      </c>
      <c r="G132" s="4">
        <v>0</v>
      </c>
      <c r="H132" s="4">
        <v>0</v>
      </c>
      <c r="I132" s="4">
        <v>0</v>
      </c>
      <c r="J132" s="4">
        <v>0</v>
      </c>
      <c r="K132" s="4">
        <v>0</v>
      </c>
      <c r="L132" s="4">
        <v>0</v>
      </c>
      <c r="M132" s="4">
        <v>0</v>
      </c>
      <c r="N132" s="4">
        <v>0</v>
      </c>
      <c r="O132" s="4">
        <v>0</v>
      </c>
      <c r="P132" s="4">
        <v>0</v>
      </c>
      <c r="Q132" s="4">
        <v>0</v>
      </c>
      <c r="R132" s="4">
        <v>0</v>
      </c>
      <c r="S132" s="4">
        <v>0</v>
      </c>
      <c r="T132" s="4">
        <v>0</v>
      </c>
      <c r="U132" s="4">
        <v>0</v>
      </c>
    </row>
    <row r="133" spans="1:21" ht="16" hidden="1" x14ac:dyDescent="0.2">
      <c r="A133" s="9" t="s">
        <v>91</v>
      </c>
      <c r="B133" s="4">
        <v>0</v>
      </c>
      <c r="C133" s="4">
        <v>0</v>
      </c>
      <c r="D133" s="4">
        <v>0</v>
      </c>
      <c r="E133" s="4">
        <v>0</v>
      </c>
      <c r="F133" s="4">
        <v>0</v>
      </c>
      <c r="G133" s="4">
        <v>0</v>
      </c>
      <c r="H133" s="4">
        <v>17</v>
      </c>
      <c r="I133" s="4">
        <v>0</v>
      </c>
      <c r="J133" s="4">
        <v>0</v>
      </c>
      <c r="K133" s="4">
        <v>0</v>
      </c>
      <c r="L133" s="4">
        <v>0</v>
      </c>
      <c r="M133" s="4">
        <v>5</v>
      </c>
      <c r="N133" s="4">
        <v>0</v>
      </c>
      <c r="O133" s="4">
        <v>0</v>
      </c>
      <c r="P133" s="4">
        <v>0</v>
      </c>
      <c r="Q133" s="4">
        <v>33</v>
      </c>
      <c r="R133" s="4">
        <v>0</v>
      </c>
      <c r="S133" s="4">
        <v>0</v>
      </c>
      <c r="T133" s="4">
        <v>0</v>
      </c>
      <c r="U133" s="4">
        <v>0</v>
      </c>
    </row>
    <row r="134" spans="1:21" ht="16" hidden="1" x14ac:dyDescent="0.2">
      <c r="A134" s="8" t="s">
        <v>330</v>
      </c>
      <c r="B134" s="4">
        <v>30</v>
      </c>
      <c r="C134" s="4">
        <v>0</v>
      </c>
      <c r="D134" s="4">
        <v>0</v>
      </c>
      <c r="E134" s="4">
        <v>0</v>
      </c>
      <c r="F134" s="4">
        <v>0</v>
      </c>
      <c r="G134" s="4">
        <v>0</v>
      </c>
      <c r="H134" s="4">
        <v>0</v>
      </c>
      <c r="I134" s="4">
        <v>0</v>
      </c>
      <c r="J134" s="4">
        <v>0</v>
      </c>
      <c r="K134" s="4">
        <v>0</v>
      </c>
      <c r="L134" s="4">
        <v>0</v>
      </c>
      <c r="M134" s="4">
        <v>0</v>
      </c>
      <c r="N134" s="4">
        <v>0</v>
      </c>
      <c r="O134" s="4">
        <v>0</v>
      </c>
      <c r="P134" s="4">
        <v>0</v>
      </c>
      <c r="Q134" s="4">
        <v>0</v>
      </c>
      <c r="R134" s="4">
        <v>0</v>
      </c>
      <c r="S134" s="4">
        <v>0</v>
      </c>
      <c r="T134" s="4">
        <v>0</v>
      </c>
      <c r="U134" s="4">
        <v>0</v>
      </c>
    </row>
    <row r="135" spans="1:21" ht="16" hidden="1" x14ac:dyDescent="0.2">
      <c r="A135" s="8" t="s">
        <v>178</v>
      </c>
      <c r="B135" s="4">
        <v>0</v>
      </c>
      <c r="C135" s="4">
        <v>0</v>
      </c>
      <c r="D135" s="4">
        <v>0</v>
      </c>
      <c r="E135" s="4">
        <v>0</v>
      </c>
      <c r="F135" s="4">
        <v>0</v>
      </c>
      <c r="G135" s="4">
        <v>0</v>
      </c>
      <c r="H135" s="4">
        <v>0</v>
      </c>
      <c r="I135" s="4">
        <v>0</v>
      </c>
      <c r="J135" s="4">
        <v>0</v>
      </c>
      <c r="K135" s="4">
        <v>0</v>
      </c>
      <c r="L135" s="4">
        <v>0</v>
      </c>
      <c r="M135" s="4">
        <v>0</v>
      </c>
      <c r="N135" s="4">
        <v>0</v>
      </c>
      <c r="O135" s="4">
        <v>0</v>
      </c>
      <c r="P135" s="4">
        <v>0</v>
      </c>
      <c r="Q135" s="4">
        <v>0</v>
      </c>
      <c r="R135" s="4">
        <v>0</v>
      </c>
      <c r="S135" s="4">
        <v>0</v>
      </c>
      <c r="T135" s="4">
        <v>0</v>
      </c>
      <c r="U135" s="4">
        <v>0</v>
      </c>
    </row>
    <row r="136" spans="1:21" ht="16" hidden="1" x14ac:dyDescent="0.2">
      <c r="A136" s="8" t="s">
        <v>331</v>
      </c>
      <c r="B136" s="4">
        <v>0</v>
      </c>
      <c r="C136" s="4">
        <v>0</v>
      </c>
      <c r="D136" s="4">
        <v>0</v>
      </c>
      <c r="E136" s="4">
        <v>0</v>
      </c>
      <c r="F136" s="4">
        <v>0</v>
      </c>
      <c r="G136" s="4">
        <v>0</v>
      </c>
      <c r="H136" s="4">
        <v>0</v>
      </c>
      <c r="I136" s="4">
        <v>0</v>
      </c>
      <c r="J136" s="4">
        <v>0</v>
      </c>
      <c r="K136" s="4">
        <v>0</v>
      </c>
      <c r="L136" s="4">
        <v>0</v>
      </c>
      <c r="M136" s="4">
        <v>0</v>
      </c>
      <c r="N136" s="4">
        <v>0</v>
      </c>
      <c r="O136" s="4">
        <v>0</v>
      </c>
      <c r="P136" s="4">
        <v>0</v>
      </c>
      <c r="Q136" s="4">
        <v>0</v>
      </c>
      <c r="R136" s="4">
        <v>0</v>
      </c>
      <c r="S136" s="4">
        <v>0</v>
      </c>
      <c r="T136" s="4">
        <v>0</v>
      </c>
      <c r="U136" s="4">
        <v>0</v>
      </c>
    </row>
    <row r="137" spans="1:21" ht="16" hidden="1" x14ac:dyDescent="0.2">
      <c r="A137" s="8" t="s">
        <v>253</v>
      </c>
      <c r="B137" s="4">
        <v>4</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row>
    <row r="138" spans="1:21" ht="16" hidden="1" x14ac:dyDescent="0.2">
      <c r="A138" s="8" t="s">
        <v>298</v>
      </c>
      <c r="B138" s="4">
        <v>0</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row>
    <row r="139" spans="1:21" ht="16" hidden="1" x14ac:dyDescent="0.2">
      <c r="A139" s="8" t="s">
        <v>316</v>
      </c>
      <c r="B139" s="4">
        <v>16</v>
      </c>
      <c r="C139" s="4">
        <v>43</v>
      </c>
      <c r="D139" s="4">
        <v>0</v>
      </c>
      <c r="E139" s="4">
        <v>0</v>
      </c>
      <c r="F139" s="4">
        <v>0</v>
      </c>
      <c r="G139" s="4">
        <v>0</v>
      </c>
      <c r="H139" s="4">
        <v>0</v>
      </c>
      <c r="I139" s="4">
        <v>0</v>
      </c>
      <c r="J139" s="4">
        <v>0</v>
      </c>
      <c r="K139" s="4">
        <v>0</v>
      </c>
      <c r="L139" s="4">
        <v>0</v>
      </c>
      <c r="M139" s="4">
        <v>36</v>
      </c>
      <c r="N139" s="4">
        <v>0</v>
      </c>
      <c r="O139" s="4">
        <v>0</v>
      </c>
      <c r="P139" s="4">
        <v>0</v>
      </c>
      <c r="Q139" s="4">
        <v>39</v>
      </c>
      <c r="R139" s="4">
        <v>0</v>
      </c>
      <c r="S139" s="4">
        <v>0</v>
      </c>
      <c r="T139" s="4">
        <v>0</v>
      </c>
      <c r="U139" s="4">
        <v>0</v>
      </c>
    </row>
    <row r="140" spans="1:21" ht="16" hidden="1" x14ac:dyDescent="0.2">
      <c r="A140" s="8" t="s">
        <v>379</v>
      </c>
      <c r="B140" s="4">
        <v>622</v>
      </c>
      <c r="C140" s="4">
        <v>69</v>
      </c>
      <c r="D140" s="4">
        <v>0</v>
      </c>
      <c r="E140" s="4">
        <v>0</v>
      </c>
      <c r="F140" s="4">
        <v>92</v>
      </c>
      <c r="G140" s="4">
        <v>0</v>
      </c>
      <c r="H140" s="4">
        <v>0</v>
      </c>
      <c r="I140" s="4">
        <v>35</v>
      </c>
      <c r="J140" s="4">
        <v>37</v>
      </c>
      <c r="K140" s="4">
        <v>2</v>
      </c>
      <c r="L140" s="4">
        <v>12</v>
      </c>
      <c r="M140" s="4">
        <v>368</v>
      </c>
      <c r="N140" s="4">
        <v>7</v>
      </c>
      <c r="O140" s="4">
        <v>1</v>
      </c>
      <c r="P140" s="4">
        <v>0</v>
      </c>
      <c r="Q140" s="4">
        <v>17</v>
      </c>
      <c r="R140" s="4">
        <v>80</v>
      </c>
      <c r="S140" s="4">
        <v>2</v>
      </c>
      <c r="T140" s="4">
        <v>30</v>
      </c>
      <c r="U140" s="4">
        <v>0</v>
      </c>
    </row>
    <row r="141" spans="1:21" ht="16" hidden="1" x14ac:dyDescent="0.2">
      <c r="A141" s="7" t="s">
        <v>215</v>
      </c>
      <c r="B141" s="10">
        <v>1162</v>
      </c>
      <c r="C141" s="4">
        <v>37</v>
      </c>
      <c r="D141" s="4">
        <v>0</v>
      </c>
      <c r="E141" s="4">
        <v>0</v>
      </c>
      <c r="F141" s="4">
        <v>75</v>
      </c>
      <c r="G141" s="4">
        <v>4</v>
      </c>
      <c r="H141" s="4">
        <v>0</v>
      </c>
      <c r="I141" s="4">
        <v>24</v>
      </c>
      <c r="J141" s="4">
        <v>0</v>
      </c>
      <c r="K141" s="4">
        <v>0</v>
      </c>
      <c r="L141" s="4">
        <v>0</v>
      </c>
      <c r="M141" s="4">
        <v>182</v>
      </c>
      <c r="N141" s="4">
        <v>0</v>
      </c>
      <c r="O141" s="4">
        <v>0</v>
      </c>
      <c r="P141" s="4">
        <v>0</v>
      </c>
      <c r="Q141" s="4">
        <v>223</v>
      </c>
      <c r="R141" s="4">
        <v>18</v>
      </c>
      <c r="S141" s="4">
        <v>7</v>
      </c>
      <c r="T141" s="4">
        <v>0</v>
      </c>
      <c r="U141" s="4">
        <v>0</v>
      </c>
    </row>
    <row r="142" spans="1:21" ht="16" hidden="1" x14ac:dyDescent="0.2">
      <c r="A142" s="7" t="s">
        <v>239</v>
      </c>
      <c r="B142" s="4">
        <v>375</v>
      </c>
      <c r="C142" s="4">
        <v>129</v>
      </c>
      <c r="D142" s="4">
        <v>0</v>
      </c>
      <c r="E142" s="4">
        <v>0</v>
      </c>
      <c r="F142" s="4">
        <v>71</v>
      </c>
      <c r="G142" s="4">
        <v>0</v>
      </c>
      <c r="H142" s="4">
        <v>18</v>
      </c>
      <c r="I142" s="4">
        <v>5</v>
      </c>
      <c r="J142" s="4">
        <v>30</v>
      </c>
      <c r="K142" s="4">
        <v>0</v>
      </c>
      <c r="L142" s="4">
        <v>0</v>
      </c>
      <c r="M142" s="4">
        <v>136</v>
      </c>
      <c r="N142" s="4">
        <v>9</v>
      </c>
      <c r="O142" s="4">
        <v>0</v>
      </c>
      <c r="P142" s="4">
        <v>38</v>
      </c>
      <c r="Q142" s="4">
        <v>81</v>
      </c>
      <c r="R142" s="4">
        <v>0</v>
      </c>
      <c r="S142" s="4">
        <v>6</v>
      </c>
      <c r="T142" s="4">
        <v>0</v>
      </c>
      <c r="U142" s="4">
        <v>0</v>
      </c>
    </row>
    <row r="143" spans="1:21" ht="16" hidden="1" x14ac:dyDescent="0.2">
      <c r="A143" s="7" t="s">
        <v>315</v>
      </c>
      <c r="B143" s="4">
        <v>16</v>
      </c>
      <c r="C143" s="4">
        <v>43</v>
      </c>
      <c r="D143" s="4">
        <v>0</v>
      </c>
      <c r="E143" s="4">
        <v>0</v>
      </c>
      <c r="F143" s="4">
        <v>0</v>
      </c>
      <c r="G143" s="4">
        <v>0</v>
      </c>
      <c r="H143" s="4">
        <v>0</v>
      </c>
      <c r="I143" s="4">
        <v>0</v>
      </c>
      <c r="J143" s="4">
        <v>0</v>
      </c>
      <c r="K143" s="4">
        <v>0</v>
      </c>
      <c r="L143" s="4">
        <v>0</v>
      </c>
      <c r="M143" s="4">
        <v>61</v>
      </c>
      <c r="N143" s="4">
        <v>0</v>
      </c>
      <c r="O143" s="4">
        <v>0</v>
      </c>
      <c r="P143" s="4">
        <v>0</v>
      </c>
      <c r="Q143" s="4">
        <v>39</v>
      </c>
      <c r="R143" s="4">
        <v>0</v>
      </c>
      <c r="S143" s="4">
        <v>0</v>
      </c>
      <c r="T143" s="4">
        <v>0</v>
      </c>
      <c r="U143" s="4">
        <v>0</v>
      </c>
    </row>
    <row r="144" spans="1:21" ht="16" hidden="1" x14ac:dyDescent="0.2">
      <c r="A144" s="7" t="s">
        <v>122</v>
      </c>
      <c r="B144" s="4">
        <v>218</v>
      </c>
      <c r="C144" s="4">
        <v>27</v>
      </c>
      <c r="D144" s="4">
        <v>3</v>
      </c>
      <c r="E144" s="4">
        <v>0</v>
      </c>
      <c r="F144" s="4">
        <v>0</v>
      </c>
      <c r="G144" s="4">
        <v>0</v>
      </c>
      <c r="H144" s="4">
        <v>78</v>
      </c>
      <c r="I144" s="4">
        <v>29</v>
      </c>
      <c r="J144" s="4">
        <v>0</v>
      </c>
      <c r="K144" s="4">
        <v>0</v>
      </c>
      <c r="L144" s="4">
        <v>0</v>
      </c>
      <c r="M144" s="4">
        <v>83</v>
      </c>
      <c r="N144" s="4">
        <v>3</v>
      </c>
      <c r="O144" s="4">
        <v>0</v>
      </c>
      <c r="P144" s="4">
        <v>33</v>
      </c>
      <c r="Q144" s="4">
        <v>53</v>
      </c>
      <c r="R144" s="4">
        <v>8</v>
      </c>
      <c r="S144" s="4">
        <v>0</v>
      </c>
      <c r="T144" s="4">
        <v>0</v>
      </c>
      <c r="U144" s="4">
        <v>2</v>
      </c>
    </row>
    <row r="145" spans="1:21" ht="16" hidden="1" x14ac:dyDescent="0.2">
      <c r="A145" s="8" t="s">
        <v>139</v>
      </c>
      <c r="B145" s="4">
        <v>110</v>
      </c>
      <c r="C145" s="4">
        <v>0</v>
      </c>
      <c r="D145" s="4">
        <v>0</v>
      </c>
      <c r="E145" s="4">
        <v>0</v>
      </c>
      <c r="F145" s="4">
        <v>0</v>
      </c>
      <c r="G145" s="4">
        <v>0</v>
      </c>
      <c r="H145" s="4">
        <v>0</v>
      </c>
      <c r="I145" s="4">
        <v>0</v>
      </c>
      <c r="J145" s="4">
        <v>0</v>
      </c>
      <c r="K145" s="4">
        <v>0</v>
      </c>
      <c r="L145" s="4">
        <v>0</v>
      </c>
      <c r="M145" s="4">
        <v>29</v>
      </c>
      <c r="N145" s="4">
        <v>0</v>
      </c>
      <c r="O145" s="4">
        <v>0</v>
      </c>
      <c r="P145" s="4">
        <v>0</v>
      </c>
      <c r="Q145" s="4">
        <v>5</v>
      </c>
      <c r="R145" s="4">
        <v>0</v>
      </c>
      <c r="S145" s="4">
        <v>0</v>
      </c>
      <c r="T145" s="4">
        <v>0</v>
      </c>
      <c r="U145" s="4">
        <v>0</v>
      </c>
    </row>
    <row r="146" spans="1:21" ht="16" hidden="1" x14ac:dyDescent="0.2">
      <c r="A146" s="8" t="s">
        <v>234</v>
      </c>
      <c r="B146" s="4">
        <v>50</v>
      </c>
      <c r="C146" s="4">
        <v>21</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row>
    <row r="147" spans="1:21" ht="16" x14ac:dyDescent="0.2">
      <c r="A147" s="9" t="s">
        <v>365</v>
      </c>
      <c r="B147" s="4">
        <v>0</v>
      </c>
      <c r="C147" s="4">
        <v>0</v>
      </c>
      <c r="D147" s="4">
        <v>0</v>
      </c>
      <c r="E147" s="4">
        <v>0</v>
      </c>
      <c r="F147" s="4">
        <v>0</v>
      </c>
      <c r="G147" s="4">
        <v>0</v>
      </c>
      <c r="H147" s="4">
        <v>0</v>
      </c>
      <c r="I147" s="4">
        <v>0</v>
      </c>
      <c r="J147" s="4">
        <v>0</v>
      </c>
      <c r="K147" s="4">
        <v>0</v>
      </c>
      <c r="L147" s="4">
        <v>0</v>
      </c>
      <c r="M147" s="4">
        <v>0</v>
      </c>
      <c r="N147" s="4">
        <v>0</v>
      </c>
      <c r="O147" s="4">
        <v>0</v>
      </c>
      <c r="P147" s="4">
        <v>0</v>
      </c>
      <c r="Q147" s="4">
        <v>0</v>
      </c>
      <c r="R147" s="4">
        <v>0</v>
      </c>
      <c r="S147" s="4">
        <v>0</v>
      </c>
      <c r="T147" s="4">
        <v>0</v>
      </c>
      <c r="U147" s="4">
        <v>0</v>
      </c>
    </row>
    <row r="148" spans="1:21" ht="16" hidden="1" x14ac:dyDescent="0.2">
      <c r="A148" s="8" t="s">
        <v>313</v>
      </c>
      <c r="B148" s="4">
        <v>0</v>
      </c>
      <c r="C148" s="4">
        <v>0</v>
      </c>
      <c r="D148" s="4">
        <v>0</v>
      </c>
      <c r="E148" s="4">
        <v>0</v>
      </c>
      <c r="F148" s="4">
        <v>0</v>
      </c>
      <c r="G148" s="4">
        <v>0</v>
      </c>
      <c r="H148" s="4">
        <v>0</v>
      </c>
      <c r="I148" s="4">
        <v>0</v>
      </c>
      <c r="J148" s="4">
        <v>0</v>
      </c>
      <c r="K148" s="4">
        <v>0</v>
      </c>
      <c r="L148" s="4">
        <v>0</v>
      </c>
      <c r="M148" s="4">
        <v>0</v>
      </c>
      <c r="N148" s="4">
        <v>0</v>
      </c>
      <c r="O148" s="4">
        <v>0</v>
      </c>
      <c r="P148" s="4">
        <v>0</v>
      </c>
      <c r="Q148" s="4">
        <v>0</v>
      </c>
      <c r="R148" s="4">
        <v>0</v>
      </c>
      <c r="S148" s="4">
        <v>0</v>
      </c>
      <c r="T148" s="4">
        <v>0</v>
      </c>
      <c r="U148" s="4">
        <v>0</v>
      </c>
    </row>
    <row r="149" spans="1:21" ht="16" hidden="1" x14ac:dyDescent="0.2">
      <c r="A149" s="8" t="s">
        <v>76</v>
      </c>
      <c r="B149" s="4">
        <v>0</v>
      </c>
      <c r="C149" s="4">
        <v>0</v>
      </c>
      <c r="D149" s="4">
        <v>0</v>
      </c>
      <c r="E149" s="4">
        <v>0</v>
      </c>
      <c r="F149" s="4">
        <v>0</v>
      </c>
      <c r="G149" s="4">
        <v>0</v>
      </c>
      <c r="H149" s="4">
        <v>0</v>
      </c>
      <c r="I149" s="4">
        <v>0</v>
      </c>
      <c r="J149" s="4">
        <v>0</v>
      </c>
      <c r="K149" s="4">
        <v>0</v>
      </c>
      <c r="L149" s="4">
        <v>3</v>
      </c>
      <c r="M149" s="4">
        <v>0</v>
      </c>
      <c r="N149" s="4">
        <v>0</v>
      </c>
      <c r="O149" s="4">
        <v>0</v>
      </c>
      <c r="P149" s="4">
        <v>0</v>
      </c>
      <c r="Q149" s="4">
        <v>0</v>
      </c>
      <c r="R149" s="4">
        <v>0</v>
      </c>
      <c r="S149" s="4">
        <v>0</v>
      </c>
      <c r="T149" s="4">
        <v>0</v>
      </c>
      <c r="U149" s="4">
        <v>0</v>
      </c>
    </row>
    <row r="150" spans="1:21" ht="16" hidden="1" x14ac:dyDescent="0.2">
      <c r="A150" s="8" t="s">
        <v>118</v>
      </c>
      <c r="B150" s="4">
        <v>7</v>
      </c>
      <c r="C150" s="4">
        <v>0</v>
      </c>
      <c r="D150" s="4">
        <v>0</v>
      </c>
      <c r="E150" s="4">
        <v>0</v>
      </c>
      <c r="F150" s="4">
        <v>0</v>
      </c>
      <c r="G150" s="4">
        <v>0</v>
      </c>
      <c r="H150" s="4">
        <v>0</v>
      </c>
      <c r="I150" s="4">
        <v>13</v>
      </c>
      <c r="J150" s="4">
        <v>0</v>
      </c>
      <c r="K150" s="4">
        <v>0</v>
      </c>
      <c r="L150" s="4">
        <v>0</v>
      </c>
      <c r="M150" s="4">
        <v>28</v>
      </c>
      <c r="N150" s="4">
        <v>10</v>
      </c>
      <c r="O150" s="4">
        <v>0</v>
      </c>
      <c r="P150" s="4">
        <v>0</v>
      </c>
      <c r="Q150" s="4">
        <v>0</v>
      </c>
      <c r="R150" s="4">
        <v>0</v>
      </c>
      <c r="S150" s="4">
        <v>2</v>
      </c>
      <c r="T150" s="4">
        <v>0</v>
      </c>
      <c r="U150" s="4">
        <v>0</v>
      </c>
    </row>
    <row r="151" spans="1:21" ht="16" hidden="1" x14ac:dyDescent="0.2">
      <c r="A151" s="8" t="s">
        <v>278</v>
      </c>
      <c r="B151" s="4">
        <v>0</v>
      </c>
      <c r="C151" s="4">
        <v>0</v>
      </c>
      <c r="D151" s="4">
        <v>0</v>
      </c>
      <c r="E151" s="4">
        <v>0</v>
      </c>
      <c r="F151" s="4">
        <v>46</v>
      </c>
      <c r="G151" s="4">
        <v>0</v>
      </c>
      <c r="H151" s="4">
        <v>0</v>
      </c>
      <c r="I151" s="4">
        <v>0</v>
      </c>
      <c r="J151" s="4">
        <v>0</v>
      </c>
      <c r="K151" s="4">
        <v>0</v>
      </c>
      <c r="L151" s="4">
        <v>0</v>
      </c>
      <c r="M151" s="4">
        <v>4</v>
      </c>
      <c r="N151" s="4">
        <v>0</v>
      </c>
      <c r="O151" s="4">
        <v>0</v>
      </c>
      <c r="P151" s="4">
        <v>0</v>
      </c>
      <c r="Q151" s="4">
        <v>64</v>
      </c>
      <c r="R151" s="4">
        <v>0</v>
      </c>
      <c r="S151" s="4">
        <v>0</v>
      </c>
      <c r="T151" s="4">
        <v>0</v>
      </c>
      <c r="U151" s="4">
        <v>0</v>
      </c>
    </row>
    <row r="152" spans="1:21" ht="16" hidden="1" x14ac:dyDescent="0.2">
      <c r="A152" s="9" t="s">
        <v>203</v>
      </c>
      <c r="B152" s="4">
        <v>64</v>
      </c>
      <c r="C152" s="4">
        <v>123</v>
      </c>
      <c r="D152" s="4">
        <v>0</v>
      </c>
      <c r="E152" s="4">
        <v>0</v>
      </c>
      <c r="F152" s="4">
        <v>8</v>
      </c>
      <c r="G152" s="4">
        <v>0</v>
      </c>
      <c r="H152" s="4">
        <v>0</v>
      </c>
      <c r="I152" s="4">
        <v>0</v>
      </c>
      <c r="J152" s="4">
        <v>13</v>
      </c>
      <c r="K152" s="4">
        <v>0</v>
      </c>
      <c r="L152" s="4">
        <v>0</v>
      </c>
      <c r="M152" s="4">
        <v>32</v>
      </c>
      <c r="N152" s="4">
        <v>5</v>
      </c>
      <c r="O152" s="4">
        <v>0</v>
      </c>
      <c r="P152" s="4">
        <v>0</v>
      </c>
      <c r="Q152" s="4">
        <v>1</v>
      </c>
      <c r="R152" s="4">
        <v>0</v>
      </c>
      <c r="S152" s="4">
        <v>0</v>
      </c>
      <c r="T152" s="4">
        <v>0</v>
      </c>
      <c r="U152" s="4">
        <v>0</v>
      </c>
    </row>
    <row r="153" spans="1:21" ht="16" hidden="1" x14ac:dyDescent="0.2">
      <c r="A153" s="8" t="s">
        <v>254</v>
      </c>
      <c r="B153" s="4">
        <v>97</v>
      </c>
      <c r="C153" s="4">
        <v>0</v>
      </c>
      <c r="D153" s="4">
        <v>0</v>
      </c>
      <c r="E153" s="4">
        <v>0</v>
      </c>
      <c r="F153" s="4">
        <v>0</v>
      </c>
      <c r="G153" s="4">
        <v>0</v>
      </c>
      <c r="H153" s="4">
        <v>0</v>
      </c>
      <c r="I153" s="4">
        <v>0</v>
      </c>
      <c r="J153" s="4">
        <v>0</v>
      </c>
      <c r="K153" s="4">
        <v>0</v>
      </c>
      <c r="L153" s="4">
        <v>0</v>
      </c>
      <c r="M153" s="4">
        <v>0</v>
      </c>
      <c r="N153" s="4">
        <v>0</v>
      </c>
      <c r="O153" s="4">
        <v>0</v>
      </c>
      <c r="P153" s="4">
        <v>0</v>
      </c>
      <c r="Q153" s="4">
        <v>0</v>
      </c>
      <c r="R153" s="4">
        <v>0</v>
      </c>
      <c r="S153" s="4">
        <v>0</v>
      </c>
      <c r="T153" s="4">
        <v>0</v>
      </c>
      <c r="U153" s="4">
        <v>0</v>
      </c>
    </row>
    <row r="154" spans="1:21" ht="16" hidden="1" x14ac:dyDescent="0.2">
      <c r="A154" s="4" t="s">
        <v>53</v>
      </c>
      <c r="B154" s="10">
        <v>6561</v>
      </c>
      <c r="C154" s="4">
        <v>811</v>
      </c>
      <c r="D154" s="4">
        <v>10</v>
      </c>
      <c r="E154" s="4">
        <v>64</v>
      </c>
      <c r="F154" s="10">
        <v>1149</v>
      </c>
      <c r="G154" s="4">
        <v>17</v>
      </c>
      <c r="H154" s="4">
        <v>302</v>
      </c>
      <c r="I154" s="4">
        <v>220</v>
      </c>
      <c r="J154" s="4">
        <v>260</v>
      </c>
      <c r="K154" s="4">
        <v>39</v>
      </c>
      <c r="L154" s="4">
        <v>28</v>
      </c>
      <c r="M154" s="10">
        <v>2371</v>
      </c>
      <c r="N154" s="4">
        <v>108</v>
      </c>
      <c r="O154" s="4">
        <v>25</v>
      </c>
      <c r="P154" s="4">
        <v>346</v>
      </c>
      <c r="Q154" s="10">
        <v>1542</v>
      </c>
      <c r="R154" s="4">
        <v>357</v>
      </c>
      <c r="S154" s="4">
        <v>40</v>
      </c>
      <c r="T154" s="4">
        <v>92</v>
      </c>
      <c r="U154" s="4">
        <v>25</v>
      </c>
    </row>
    <row r="155" spans="1:21" ht="16" x14ac:dyDescent="0.2">
      <c r="A155" s="9" t="s">
        <v>366</v>
      </c>
      <c r="B155" s="4">
        <v>0</v>
      </c>
      <c r="C155" s="4">
        <v>0</v>
      </c>
      <c r="D155" s="4">
        <v>0</v>
      </c>
      <c r="E155" s="4">
        <v>0</v>
      </c>
      <c r="F155" s="4">
        <v>0</v>
      </c>
      <c r="G155" s="4">
        <v>0</v>
      </c>
      <c r="H155" s="4">
        <v>0</v>
      </c>
      <c r="I155" s="4">
        <v>0</v>
      </c>
      <c r="J155" s="4">
        <v>0</v>
      </c>
      <c r="K155" s="4">
        <v>0</v>
      </c>
      <c r="L155" s="4">
        <v>0</v>
      </c>
      <c r="M155" s="4">
        <v>0</v>
      </c>
      <c r="N155" s="4">
        <v>0</v>
      </c>
      <c r="O155" s="4">
        <v>0</v>
      </c>
      <c r="P155" s="4">
        <v>0</v>
      </c>
      <c r="Q155" s="4">
        <v>0</v>
      </c>
      <c r="R155" s="4">
        <v>35</v>
      </c>
      <c r="S155" s="4">
        <v>0</v>
      </c>
      <c r="T155" s="4">
        <v>0</v>
      </c>
      <c r="U155" s="4">
        <v>0</v>
      </c>
    </row>
    <row r="156" spans="1:21" ht="16" hidden="1" x14ac:dyDescent="0.2">
      <c r="A156" s="8" t="s">
        <v>280</v>
      </c>
      <c r="B156" s="4">
        <v>12</v>
      </c>
      <c r="C156" s="4">
        <v>0</v>
      </c>
      <c r="D156" s="4">
        <v>0</v>
      </c>
      <c r="E156" s="4">
        <v>0</v>
      </c>
      <c r="F156" s="4">
        <v>27</v>
      </c>
      <c r="G156" s="4">
        <v>0</v>
      </c>
      <c r="H156" s="4">
        <v>0</v>
      </c>
      <c r="I156" s="4">
        <v>0</v>
      </c>
      <c r="J156" s="4">
        <v>0</v>
      </c>
      <c r="K156" s="4">
        <v>0</v>
      </c>
      <c r="L156" s="4">
        <v>0</v>
      </c>
      <c r="M156" s="4">
        <v>8</v>
      </c>
      <c r="N156" s="4">
        <v>0</v>
      </c>
      <c r="O156" s="4">
        <v>0</v>
      </c>
      <c r="P156" s="4">
        <v>0</v>
      </c>
      <c r="Q156" s="4">
        <v>24</v>
      </c>
      <c r="R156" s="4">
        <v>0</v>
      </c>
      <c r="S156" s="4">
        <v>0</v>
      </c>
      <c r="T156" s="4">
        <v>0</v>
      </c>
      <c r="U156" s="4">
        <v>0</v>
      </c>
    </row>
    <row r="157" spans="1:21" ht="16" hidden="1" x14ac:dyDescent="0.2">
      <c r="A157" s="8" t="s">
        <v>299</v>
      </c>
      <c r="B157" s="4">
        <v>0</v>
      </c>
      <c r="C157" s="4">
        <v>0</v>
      </c>
      <c r="D157" s="4">
        <v>0</v>
      </c>
      <c r="E157" s="4">
        <v>0</v>
      </c>
      <c r="F157" s="4">
        <v>0</v>
      </c>
      <c r="G157" s="4">
        <v>0</v>
      </c>
      <c r="H157" s="4">
        <v>0</v>
      </c>
      <c r="I157" s="4">
        <v>0</v>
      </c>
      <c r="J157" s="4">
        <v>0</v>
      </c>
      <c r="K157" s="4">
        <v>0</v>
      </c>
      <c r="L157" s="4">
        <v>0</v>
      </c>
      <c r="M157" s="4">
        <v>0</v>
      </c>
      <c r="N157" s="4">
        <v>0</v>
      </c>
      <c r="O157" s="4">
        <v>0</v>
      </c>
      <c r="P157" s="4">
        <v>0</v>
      </c>
      <c r="Q157" s="4">
        <v>0</v>
      </c>
      <c r="R157" s="4">
        <v>0</v>
      </c>
      <c r="S157" s="4">
        <v>0</v>
      </c>
      <c r="T157" s="4">
        <v>0</v>
      </c>
      <c r="U157" s="4">
        <v>0</v>
      </c>
    </row>
    <row r="158" spans="1:21" ht="16" hidden="1" x14ac:dyDescent="0.2">
      <c r="A158" s="8" t="s">
        <v>180</v>
      </c>
      <c r="B158" s="4">
        <v>87</v>
      </c>
      <c r="C158" s="4">
        <v>22</v>
      </c>
      <c r="D158" s="4">
        <v>0</v>
      </c>
      <c r="E158" s="4">
        <v>7</v>
      </c>
      <c r="F158" s="4">
        <v>37</v>
      </c>
      <c r="G158" s="4">
        <v>0</v>
      </c>
      <c r="H158" s="4">
        <v>35</v>
      </c>
      <c r="I158" s="4">
        <v>0</v>
      </c>
      <c r="J158" s="4">
        <v>0</v>
      </c>
      <c r="K158" s="4">
        <v>19</v>
      </c>
      <c r="L158" s="4">
        <v>0</v>
      </c>
      <c r="M158" s="4">
        <v>12</v>
      </c>
      <c r="N158" s="4">
        <v>0</v>
      </c>
      <c r="O158" s="4">
        <v>0</v>
      </c>
      <c r="P158" s="4">
        <v>0</v>
      </c>
      <c r="Q158" s="4">
        <v>8</v>
      </c>
      <c r="R158" s="4">
        <v>13</v>
      </c>
      <c r="S158" s="4">
        <v>0</v>
      </c>
      <c r="T158" s="4">
        <v>0</v>
      </c>
      <c r="U158" s="4">
        <v>0</v>
      </c>
    </row>
    <row r="159" spans="1:21" ht="32" hidden="1" x14ac:dyDescent="0.2">
      <c r="A159" s="8" t="s">
        <v>79</v>
      </c>
      <c r="B159" s="4">
        <v>93</v>
      </c>
      <c r="C159" s="4">
        <v>19</v>
      </c>
      <c r="D159" s="4">
        <v>0</v>
      </c>
      <c r="E159" s="4">
        <v>0</v>
      </c>
      <c r="F159" s="4">
        <v>55</v>
      </c>
      <c r="G159" s="4">
        <v>4</v>
      </c>
      <c r="H159" s="4">
        <v>36</v>
      </c>
      <c r="I159" s="4">
        <v>19</v>
      </c>
      <c r="J159" s="4">
        <v>39</v>
      </c>
      <c r="K159" s="4">
        <v>6</v>
      </c>
      <c r="L159" s="4">
        <v>0</v>
      </c>
      <c r="M159" s="4">
        <v>280</v>
      </c>
      <c r="N159" s="4">
        <v>8</v>
      </c>
      <c r="O159" s="4">
        <v>3</v>
      </c>
      <c r="P159" s="4">
        <v>0</v>
      </c>
      <c r="Q159" s="4">
        <v>113</v>
      </c>
      <c r="R159" s="4">
        <v>18</v>
      </c>
      <c r="S159" s="4">
        <v>3</v>
      </c>
      <c r="T159" s="4">
        <v>21</v>
      </c>
      <c r="U159" s="4">
        <v>10</v>
      </c>
    </row>
    <row r="160" spans="1:21" ht="32" hidden="1" x14ac:dyDescent="0.2">
      <c r="A160" s="9" t="s">
        <v>83</v>
      </c>
      <c r="B160" s="4">
        <v>69</v>
      </c>
      <c r="C160" s="4">
        <v>19</v>
      </c>
      <c r="D160" s="4">
        <v>0</v>
      </c>
      <c r="E160" s="4">
        <v>0</v>
      </c>
      <c r="F160" s="4">
        <v>34</v>
      </c>
      <c r="G160" s="4">
        <v>0</v>
      </c>
      <c r="H160" s="4">
        <v>19</v>
      </c>
      <c r="I160" s="4">
        <v>19</v>
      </c>
      <c r="J160" s="4">
        <v>39</v>
      </c>
      <c r="K160" s="4">
        <v>6</v>
      </c>
      <c r="L160" s="4">
        <v>0</v>
      </c>
      <c r="M160" s="4">
        <v>135</v>
      </c>
      <c r="N160" s="4">
        <v>5</v>
      </c>
      <c r="O160" s="4">
        <v>1</v>
      </c>
      <c r="P160" s="4">
        <v>0</v>
      </c>
      <c r="Q160" s="4">
        <v>31</v>
      </c>
      <c r="R160" s="4">
        <v>18</v>
      </c>
      <c r="S160" s="4">
        <v>0</v>
      </c>
      <c r="T160" s="4">
        <v>14</v>
      </c>
      <c r="U160" s="4">
        <v>8</v>
      </c>
    </row>
    <row r="161" spans="1:21" ht="16" hidden="1" x14ac:dyDescent="0.2">
      <c r="A161" s="9" t="s">
        <v>391</v>
      </c>
      <c r="B161" s="4">
        <v>0</v>
      </c>
      <c r="C161" s="4">
        <v>0</v>
      </c>
      <c r="D161" s="4">
        <v>0</v>
      </c>
      <c r="E161" s="4">
        <v>0</v>
      </c>
      <c r="F161" s="4">
        <v>0</v>
      </c>
      <c r="G161" s="4">
        <v>0</v>
      </c>
      <c r="H161" s="4">
        <v>0</v>
      </c>
      <c r="I161" s="4">
        <v>0</v>
      </c>
      <c r="J161" s="4">
        <v>0</v>
      </c>
      <c r="K161" s="4">
        <v>0</v>
      </c>
      <c r="L161" s="4">
        <v>0</v>
      </c>
      <c r="M161" s="4">
        <v>0</v>
      </c>
      <c r="N161" s="4">
        <v>0</v>
      </c>
      <c r="O161" s="4">
        <v>0</v>
      </c>
      <c r="P161" s="4">
        <v>0</v>
      </c>
      <c r="Q161" s="4">
        <v>0</v>
      </c>
      <c r="R161" s="4">
        <v>0</v>
      </c>
      <c r="S161" s="4">
        <v>0</v>
      </c>
      <c r="T161" s="4">
        <v>0</v>
      </c>
      <c r="U161" s="4">
        <v>0</v>
      </c>
    </row>
    <row r="162" spans="1:21" ht="16" hidden="1" x14ac:dyDescent="0.2">
      <c r="A162" s="8" t="s">
        <v>236</v>
      </c>
      <c r="B162" s="4">
        <v>0</v>
      </c>
      <c r="C162" s="4">
        <v>0</v>
      </c>
      <c r="D162" s="4">
        <v>0</v>
      </c>
      <c r="E162" s="4">
        <v>0</v>
      </c>
      <c r="F162" s="4">
        <v>0</v>
      </c>
      <c r="G162" s="4">
        <v>0</v>
      </c>
      <c r="H162" s="4">
        <v>0</v>
      </c>
      <c r="I162" s="4">
        <v>0</v>
      </c>
      <c r="J162" s="4">
        <v>0</v>
      </c>
      <c r="K162" s="4">
        <v>0</v>
      </c>
      <c r="L162" s="4">
        <v>0</v>
      </c>
      <c r="M162" s="4">
        <v>0</v>
      </c>
      <c r="N162" s="4">
        <v>0</v>
      </c>
      <c r="O162" s="4">
        <v>0</v>
      </c>
      <c r="P162" s="4">
        <v>0</v>
      </c>
      <c r="Q162" s="4">
        <v>0</v>
      </c>
      <c r="R162" s="4">
        <v>0</v>
      </c>
      <c r="S162" s="4">
        <v>0</v>
      </c>
      <c r="T162" s="4">
        <v>0</v>
      </c>
      <c r="U162" s="4">
        <v>0</v>
      </c>
    </row>
    <row r="163" spans="1:21" ht="16" hidden="1" x14ac:dyDescent="0.2">
      <c r="A163" s="9" t="s">
        <v>392</v>
      </c>
      <c r="B163" s="4">
        <v>33</v>
      </c>
      <c r="C163" s="4">
        <v>66</v>
      </c>
      <c r="D163" s="4">
        <v>0</v>
      </c>
      <c r="E163" s="4">
        <v>0</v>
      </c>
      <c r="F163" s="4">
        <v>0</v>
      </c>
      <c r="G163" s="4">
        <v>0</v>
      </c>
      <c r="H163" s="4">
        <v>0</v>
      </c>
      <c r="I163" s="4">
        <v>0</v>
      </c>
      <c r="J163" s="4">
        <v>0</v>
      </c>
      <c r="K163" s="4">
        <v>0</v>
      </c>
      <c r="L163" s="4">
        <v>0</v>
      </c>
      <c r="M163" s="4">
        <v>11</v>
      </c>
      <c r="N163" s="4">
        <v>0</v>
      </c>
      <c r="O163" s="4">
        <v>0</v>
      </c>
      <c r="P163" s="4">
        <v>0</v>
      </c>
      <c r="Q163" s="4">
        <v>0</v>
      </c>
      <c r="R163" s="4">
        <v>0</v>
      </c>
      <c r="S163" s="4">
        <v>0</v>
      </c>
      <c r="T163" s="4">
        <v>0</v>
      </c>
      <c r="U163" s="4">
        <v>0</v>
      </c>
    </row>
    <row r="164" spans="1:21" ht="16" hidden="1" x14ac:dyDescent="0.2">
      <c r="A164" s="8" t="s">
        <v>257</v>
      </c>
      <c r="B164" s="4">
        <v>141</v>
      </c>
      <c r="C164" s="4">
        <v>0</v>
      </c>
      <c r="D164" s="4">
        <v>0</v>
      </c>
      <c r="E164" s="4">
        <v>0</v>
      </c>
      <c r="F164" s="4">
        <v>0</v>
      </c>
      <c r="G164" s="4">
        <v>0</v>
      </c>
      <c r="H164" s="4">
        <v>0</v>
      </c>
      <c r="I164" s="4">
        <v>0</v>
      </c>
      <c r="J164" s="4">
        <v>0</v>
      </c>
      <c r="K164" s="4">
        <v>0</v>
      </c>
      <c r="L164" s="4">
        <v>0</v>
      </c>
      <c r="M164" s="4">
        <v>54</v>
      </c>
      <c r="N164" s="4">
        <v>9</v>
      </c>
      <c r="O164" s="4">
        <v>0</v>
      </c>
      <c r="P164" s="4">
        <v>0</v>
      </c>
      <c r="Q164" s="4">
        <v>39</v>
      </c>
      <c r="R164" s="4">
        <v>0</v>
      </c>
      <c r="S164" s="4">
        <v>0</v>
      </c>
      <c r="T164" s="4">
        <v>0</v>
      </c>
      <c r="U164" s="4">
        <v>0</v>
      </c>
    </row>
    <row r="165" spans="1:21" ht="16" x14ac:dyDescent="0.2">
      <c r="A165" s="9" t="s">
        <v>367</v>
      </c>
      <c r="B165" s="4">
        <v>0</v>
      </c>
      <c r="C165" s="4">
        <v>0</v>
      </c>
      <c r="D165" s="4">
        <v>0</v>
      </c>
      <c r="E165" s="4">
        <v>0</v>
      </c>
      <c r="F165" s="4">
        <v>0</v>
      </c>
      <c r="G165" s="4">
        <v>0</v>
      </c>
      <c r="H165" s="4">
        <v>0</v>
      </c>
      <c r="I165" s="4">
        <v>0</v>
      </c>
      <c r="J165" s="4">
        <v>0</v>
      </c>
      <c r="K165" s="4">
        <v>0</v>
      </c>
      <c r="L165" s="4">
        <v>0</v>
      </c>
      <c r="M165" s="4">
        <v>0</v>
      </c>
      <c r="N165" s="4">
        <v>0</v>
      </c>
      <c r="O165" s="4">
        <v>0</v>
      </c>
      <c r="P165" s="4">
        <v>0</v>
      </c>
      <c r="Q165" s="4">
        <v>0</v>
      </c>
      <c r="R165" s="4">
        <v>0</v>
      </c>
      <c r="S165" s="4">
        <v>0</v>
      </c>
      <c r="T165" s="4">
        <v>0</v>
      </c>
      <c r="U165" s="4">
        <v>0</v>
      </c>
    </row>
    <row r="166" spans="1:21" ht="16" hidden="1" x14ac:dyDescent="0.2">
      <c r="A166" s="7" t="s">
        <v>320</v>
      </c>
      <c r="B166" s="4" t="s">
        <v>125</v>
      </c>
      <c r="C166" s="4" t="s">
        <v>67</v>
      </c>
      <c r="D166" s="4" t="s">
        <v>67</v>
      </c>
      <c r="E166" s="4" t="s">
        <v>67</v>
      </c>
      <c r="F166" s="4" t="s">
        <v>67</v>
      </c>
      <c r="G166" s="4" t="s">
        <v>67</v>
      </c>
      <c r="H166" s="4" t="s">
        <v>67</v>
      </c>
      <c r="I166" s="4" t="s">
        <v>98</v>
      </c>
      <c r="J166" s="4" t="s">
        <v>67</v>
      </c>
      <c r="K166" s="4" t="s">
        <v>67</v>
      </c>
      <c r="L166" s="4" t="s">
        <v>67</v>
      </c>
      <c r="M166" s="4" t="s">
        <v>119</v>
      </c>
      <c r="N166" s="4" t="s">
        <v>67</v>
      </c>
      <c r="O166" s="4" t="s">
        <v>67</v>
      </c>
      <c r="P166" s="4" t="s">
        <v>67</v>
      </c>
      <c r="Q166" s="4" t="s">
        <v>157</v>
      </c>
      <c r="R166" s="4" t="s">
        <v>67</v>
      </c>
      <c r="S166" s="4" t="s">
        <v>67</v>
      </c>
      <c r="T166" s="4" t="s">
        <v>67</v>
      </c>
      <c r="U166" s="4" t="s">
        <v>67</v>
      </c>
    </row>
    <row r="167" spans="1:21" ht="16" hidden="1" x14ac:dyDescent="0.2">
      <c r="A167" s="7" t="s">
        <v>261</v>
      </c>
      <c r="B167" s="4" t="s">
        <v>77</v>
      </c>
      <c r="C167" s="4" t="s">
        <v>67</v>
      </c>
      <c r="D167" s="4" t="s">
        <v>67</v>
      </c>
      <c r="E167" s="4" t="s">
        <v>67</v>
      </c>
      <c r="F167" s="4" t="s">
        <v>517</v>
      </c>
      <c r="G167" s="4" t="s">
        <v>67</v>
      </c>
      <c r="H167" s="4" t="s">
        <v>166</v>
      </c>
      <c r="I167" s="4" t="s">
        <v>67</v>
      </c>
      <c r="J167" s="4" t="s">
        <v>67</v>
      </c>
      <c r="K167" s="4" t="s">
        <v>67</v>
      </c>
      <c r="L167" s="4" t="s">
        <v>67</v>
      </c>
      <c r="M167" s="4" t="s">
        <v>106</v>
      </c>
      <c r="N167" s="4" t="s">
        <v>67</v>
      </c>
      <c r="O167" s="4" t="s">
        <v>67</v>
      </c>
      <c r="P167" s="4" t="s">
        <v>67</v>
      </c>
      <c r="Q167" s="4" t="s">
        <v>470</v>
      </c>
      <c r="R167" s="4" t="s">
        <v>229</v>
      </c>
      <c r="S167" s="4" t="s">
        <v>67</v>
      </c>
      <c r="T167" s="4" t="s">
        <v>67</v>
      </c>
      <c r="U167" s="4" t="s">
        <v>67</v>
      </c>
    </row>
    <row r="168" spans="1:21" ht="16" hidden="1" x14ac:dyDescent="0.2">
      <c r="A168" s="7" t="s">
        <v>99</v>
      </c>
      <c r="B168" s="4" t="s">
        <v>227</v>
      </c>
      <c r="C168" s="4" t="s">
        <v>275</v>
      </c>
      <c r="D168" s="4" t="s">
        <v>119</v>
      </c>
      <c r="E168" s="4" t="s">
        <v>204</v>
      </c>
      <c r="F168" s="4" t="s">
        <v>538</v>
      </c>
      <c r="G168" s="4" t="s">
        <v>119</v>
      </c>
      <c r="H168" s="4" t="s">
        <v>117</v>
      </c>
      <c r="I168" s="4" t="s">
        <v>454</v>
      </c>
      <c r="J168" s="4" t="s">
        <v>107</v>
      </c>
      <c r="K168" s="4" t="s">
        <v>67</v>
      </c>
      <c r="L168" s="4" t="s">
        <v>67</v>
      </c>
      <c r="M168" s="4" t="s">
        <v>539</v>
      </c>
      <c r="N168" s="4" t="s">
        <v>164</v>
      </c>
      <c r="O168" s="4" t="s">
        <v>119</v>
      </c>
      <c r="P168" s="4" t="s">
        <v>107</v>
      </c>
      <c r="Q168" s="4" t="s">
        <v>244</v>
      </c>
      <c r="R168" s="4" t="s">
        <v>67</v>
      </c>
      <c r="S168" s="4" t="s">
        <v>271</v>
      </c>
      <c r="T168" s="4" t="s">
        <v>75</v>
      </c>
      <c r="U168" s="4" t="s">
        <v>452</v>
      </c>
    </row>
    <row r="169" spans="1:21" ht="16" hidden="1" x14ac:dyDescent="0.2">
      <c r="A169" s="8" t="s">
        <v>282</v>
      </c>
      <c r="B169" s="4" t="s">
        <v>67</v>
      </c>
      <c r="C169" s="4" t="s">
        <v>67</v>
      </c>
      <c r="D169" s="4" t="s">
        <v>67</v>
      </c>
      <c r="E169" s="4" t="s">
        <v>67</v>
      </c>
      <c r="F169" s="4" t="s">
        <v>67</v>
      </c>
      <c r="G169" s="4" t="s">
        <v>67</v>
      </c>
      <c r="H169" s="4" t="s">
        <v>67</v>
      </c>
      <c r="I169" s="4" t="s">
        <v>67</v>
      </c>
      <c r="J169" s="4" t="s">
        <v>67</v>
      </c>
      <c r="K169" s="4" t="s">
        <v>67</v>
      </c>
      <c r="L169" s="4" t="s">
        <v>67</v>
      </c>
      <c r="M169" s="4" t="s">
        <v>67</v>
      </c>
      <c r="N169" s="4" t="s">
        <v>67</v>
      </c>
      <c r="O169" s="4" t="s">
        <v>67</v>
      </c>
      <c r="P169" s="4" t="s">
        <v>67</v>
      </c>
      <c r="Q169" s="4" t="s">
        <v>67</v>
      </c>
      <c r="R169" s="4" t="s">
        <v>67</v>
      </c>
      <c r="S169" s="4" t="s">
        <v>67</v>
      </c>
      <c r="T169" s="4" t="s">
        <v>67</v>
      </c>
      <c r="U169" s="4" t="s">
        <v>67</v>
      </c>
    </row>
    <row r="170" spans="1:21" ht="16" hidden="1" x14ac:dyDescent="0.2">
      <c r="A170" s="8" t="s">
        <v>300</v>
      </c>
      <c r="B170" s="4" t="s">
        <v>67</v>
      </c>
      <c r="C170" s="4" t="s">
        <v>67</v>
      </c>
      <c r="D170" s="4" t="s">
        <v>67</v>
      </c>
      <c r="E170" s="4" t="s">
        <v>67</v>
      </c>
      <c r="F170" s="4" t="s">
        <v>67</v>
      </c>
      <c r="G170" s="4" t="s">
        <v>67</v>
      </c>
      <c r="H170" s="4" t="s">
        <v>67</v>
      </c>
      <c r="I170" s="4" t="s">
        <v>67</v>
      </c>
      <c r="J170" s="4" t="s">
        <v>67</v>
      </c>
      <c r="K170" s="4" t="s">
        <v>67</v>
      </c>
      <c r="L170" s="4" t="s">
        <v>67</v>
      </c>
      <c r="M170" s="4" t="s">
        <v>67</v>
      </c>
      <c r="N170" s="4" t="s">
        <v>67</v>
      </c>
      <c r="O170" s="4" t="s">
        <v>67</v>
      </c>
      <c r="P170" s="4" t="s">
        <v>67</v>
      </c>
      <c r="Q170" s="4" t="s">
        <v>67</v>
      </c>
      <c r="R170" s="4" t="s">
        <v>67</v>
      </c>
      <c r="S170" s="4" t="s">
        <v>67</v>
      </c>
      <c r="T170" s="4" t="s">
        <v>67</v>
      </c>
      <c r="U170" s="4" t="s">
        <v>67</v>
      </c>
    </row>
    <row r="174" spans="1:21" ht="112" x14ac:dyDescent="0.2">
      <c r="A174" s="13"/>
      <c r="B174" s="15" t="s">
        <v>518</v>
      </c>
      <c r="C174" s="5" t="s">
        <v>519</v>
      </c>
      <c r="D174" s="5" t="s">
        <v>522</v>
      </c>
      <c r="E174" s="5" t="s">
        <v>526</v>
      </c>
      <c r="F174" s="5" t="s">
        <v>528</v>
      </c>
      <c r="G174" s="5" t="s">
        <v>529</v>
      </c>
      <c r="H174" s="5" t="s">
        <v>530</v>
      </c>
      <c r="I174" s="5" t="s">
        <v>533</v>
      </c>
      <c r="J174" s="5" t="s">
        <v>534</v>
      </c>
      <c r="K174" s="14" t="s">
        <v>536</v>
      </c>
      <c r="L174" s="16" t="s">
        <v>487</v>
      </c>
    </row>
    <row r="175" spans="1:21" ht="16" x14ac:dyDescent="0.2">
      <c r="A175" s="9" t="s">
        <v>355</v>
      </c>
      <c r="B175" s="4">
        <v>0</v>
      </c>
      <c r="C175" s="4">
        <v>0</v>
      </c>
      <c r="D175" s="4">
        <v>0</v>
      </c>
      <c r="E175" s="4">
        <v>0</v>
      </c>
      <c r="F175" s="4">
        <v>0</v>
      </c>
      <c r="G175" s="4">
        <v>0</v>
      </c>
      <c r="H175" s="4">
        <v>0</v>
      </c>
      <c r="I175" s="4">
        <v>0</v>
      </c>
      <c r="J175" s="4">
        <v>0</v>
      </c>
      <c r="K175" s="4">
        <v>0</v>
      </c>
      <c r="L175" s="4">
        <f xml:space="preserve"> SUM(B175:K175)</f>
        <v>0</v>
      </c>
    </row>
    <row r="176" spans="1:21" ht="16" x14ac:dyDescent="0.2">
      <c r="A176" s="9" t="s">
        <v>356</v>
      </c>
      <c r="B176" s="4">
        <v>0</v>
      </c>
      <c r="C176" s="4">
        <v>0</v>
      </c>
      <c r="D176" s="4">
        <v>0</v>
      </c>
      <c r="E176" s="4">
        <v>0</v>
      </c>
      <c r="F176" s="4">
        <v>0</v>
      </c>
      <c r="G176" s="4">
        <v>0</v>
      </c>
      <c r="H176" s="4">
        <v>0</v>
      </c>
      <c r="I176" s="4">
        <v>5</v>
      </c>
      <c r="J176" s="4">
        <v>0</v>
      </c>
      <c r="K176" s="4">
        <v>0</v>
      </c>
      <c r="L176" s="4">
        <f t="shared" ref="L176:L188" si="0" xml:space="preserve"> SUM(B176:K176)</f>
        <v>5</v>
      </c>
    </row>
    <row r="177" spans="1:12" ht="16" x14ac:dyDescent="0.2">
      <c r="A177" s="9" t="s">
        <v>370</v>
      </c>
      <c r="B177" s="4">
        <v>0</v>
      </c>
      <c r="C177" s="4">
        <v>0</v>
      </c>
      <c r="D177" s="4">
        <v>0</v>
      </c>
      <c r="E177" s="4">
        <v>0</v>
      </c>
      <c r="F177" s="4">
        <v>0</v>
      </c>
      <c r="G177" s="4">
        <v>0</v>
      </c>
      <c r="H177" s="4">
        <v>0</v>
      </c>
      <c r="I177" s="4">
        <v>0</v>
      </c>
      <c r="J177" s="4">
        <v>0</v>
      </c>
      <c r="K177" s="4">
        <v>0</v>
      </c>
      <c r="L177" s="4">
        <f t="shared" si="0"/>
        <v>0</v>
      </c>
    </row>
    <row r="178" spans="1:12" ht="16" x14ac:dyDescent="0.2">
      <c r="A178" s="9" t="s">
        <v>358</v>
      </c>
      <c r="B178" s="4">
        <v>0</v>
      </c>
      <c r="C178" s="4">
        <v>33</v>
      </c>
      <c r="D178" s="4">
        <v>0</v>
      </c>
      <c r="E178" s="4">
        <v>0</v>
      </c>
      <c r="F178" s="4">
        <v>0</v>
      </c>
      <c r="G178" s="4">
        <v>7</v>
      </c>
      <c r="H178" s="4">
        <v>0</v>
      </c>
      <c r="I178" s="4">
        <v>20</v>
      </c>
      <c r="J178" s="4">
        <v>0</v>
      </c>
      <c r="K178" s="4">
        <v>0</v>
      </c>
      <c r="L178" s="4">
        <f t="shared" si="0"/>
        <v>60</v>
      </c>
    </row>
    <row r="179" spans="1:12" ht="16" x14ac:dyDescent="0.2">
      <c r="A179" s="9" t="s">
        <v>359</v>
      </c>
      <c r="B179" s="4">
        <v>0</v>
      </c>
      <c r="C179" s="4">
        <v>0</v>
      </c>
      <c r="D179" s="4">
        <v>0</v>
      </c>
      <c r="E179" s="4">
        <v>0</v>
      </c>
      <c r="F179" s="4">
        <v>0</v>
      </c>
      <c r="G179" s="4">
        <v>0</v>
      </c>
      <c r="H179" s="4">
        <v>0</v>
      </c>
      <c r="I179" s="4">
        <v>0</v>
      </c>
      <c r="J179" s="4">
        <v>0</v>
      </c>
      <c r="K179" s="4">
        <v>0</v>
      </c>
      <c r="L179" s="4">
        <f t="shared" si="0"/>
        <v>0</v>
      </c>
    </row>
    <row r="180" spans="1:12" ht="16" x14ac:dyDescent="0.2">
      <c r="A180" s="9" t="s">
        <v>360</v>
      </c>
      <c r="B180" s="4">
        <v>36</v>
      </c>
      <c r="C180" s="4">
        <v>0</v>
      </c>
      <c r="D180" s="4">
        <v>148</v>
      </c>
      <c r="E180" s="4">
        <v>0</v>
      </c>
      <c r="F180" s="4">
        <v>13</v>
      </c>
      <c r="G180" s="4">
        <v>58</v>
      </c>
      <c r="H180" s="4">
        <v>6</v>
      </c>
      <c r="I180" s="4">
        <v>57</v>
      </c>
      <c r="J180" s="4">
        <v>0</v>
      </c>
      <c r="K180" s="4">
        <v>5</v>
      </c>
      <c r="L180" s="4">
        <f t="shared" si="0"/>
        <v>323</v>
      </c>
    </row>
    <row r="181" spans="1:12" ht="16" x14ac:dyDescent="0.2">
      <c r="A181" s="9" t="s">
        <v>361</v>
      </c>
      <c r="B181" s="4">
        <v>0</v>
      </c>
      <c r="C181" s="4">
        <v>0</v>
      </c>
      <c r="D181" s="4">
        <v>0</v>
      </c>
      <c r="E181" s="4">
        <v>0</v>
      </c>
      <c r="F181" s="4">
        <v>0</v>
      </c>
      <c r="G181" s="4">
        <v>0</v>
      </c>
      <c r="H181" s="4">
        <v>0</v>
      </c>
      <c r="I181" s="4">
        <v>0</v>
      </c>
      <c r="J181" s="4">
        <v>0</v>
      </c>
      <c r="K181" s="4">
        <v>0</v>
      </c>
      <c r="L181" s="4">
        <f t="shared" si="0"/>
        <v>0</v>
      </c>
    </row>
    <row r="182" spans="1:12" ht="16" x14ac:dyDescent="0.2">
      <c r="A182" s="9" t="s">
        <v>388</v>
      </c>
      <c r="B182" s="4">
        <v>0</v>
      </c>
      <c r="C182" s="4">
        <v>0</v>
      </c>
      <c r="D182" s="4">
        <v>0</v>
      </c>
      <c r="E182" s="4">
        <v>6</v>
      </c>
      <c r="F182" s="4">
        <v>0</v>
      </c>
      <c r="G182" s="4">
        <v>0</v>
      </c>
      <c r="H182" s="4">
        <v>0</v>
      </c>
      <c r="I182" s="4">
        <v>0</v>
      </c>
      <c r="J182" s="4">
        <v>0</v>
      </c>
      <c r="K182" s="4">
        <v>0</v>
      </c>
      <c r="L182" s="4">
        <f t="shared" si="0"/>
        <v>6</v>
      </c>
    </row>
    <row r="183" spans="1:12" ht="16" x14ac:dyDescent="0.2">
      <c r="A183" s="9" t="s">
        <v>362</v>
      </c>
      <c r="B183" s="4">
        <v>2</v>
      </c>
      <c r="C183" s="4">
        <v>0</v>
      </c>
      <c r="D183" s="4">
        <v>0</v>
      </c>
      <c r="E183" s="4">
        <v>0</v>
      </c>
      <c r="F183" s="4">
        <v>0</v>
      </c>
      <c r="G183" s="4">
        <v>16</v>
      </c>
      <c r="H183" s="4">
        <v>0</v>
      </c>
      <c r="I183" s="4">
        <v>14</v>
      </c>
      <c r="J183" s="4">
        <v>31</v>
      </c>
      <c r="K183" s="4">
        <v>0</v>
      </c>
      <c r="L183" s="4">
        <f t="shared" si="0"/>
        <v>63</v>
      </c>
    </row>
    <row r="184" spans="1:12" ht="16" x14ac:dyDescent="0.2">
      <c r="A184" s="9" t="s">
        <v>364</v>
      </c>
      <c r="B184" s="4">
        <v>41</v>
      </c>
      <c r="C184" s="4">
        <v>0</v>
      </c>
      <c r="D184" s="4">
        <v>0</v>
      </c>
      <c r="E184" s="4">
        <v>0</v>
      </c>
      <c r="F184" s="4">
        <v>0</v>
      </c>
      <c r="G184" s="4">
        <v>4</v>
      </c>
      <c r="H184" s="4">
        <v>3</v>
      </c>
      <c r="I184" s="4">
        <v>0</v>
      </c>
      <c r="J184" s="4">
        <v>0</v>
      </c>
      <c r="K184" s="4">
        <v>0</v>
      </c>
      <c r="L184" s="4">
        <f t="shared" si="0"/>
        <v>48</v>
      </c>
    </row>
    <row r="185" spans="1:12" ht="16" x14ac:dyDescent="0.2">
      <c r="A185" s="9" t="s">
        <v>368</v>
      </c>
      <c r="B185" s="4">
        <v>0</v>
      </c>
      <c r="C185" s="4">
        <v>0</v>
      </c>
      <c r="D185" s="4">
        <v>0</v>
      </c>
      <c r="E185" s="4">
        <v>0</v>
      </c>
      <c r="F185" s="4">
        <v>0</v>
      </c>
      <c r="G185" s="4">
        <v>0</v>
      </c>
      <c r="H185" s="4">
        <v>0</v>
      </c>
      <c r="I185" s="4">
        <v>0</v>
      </c>
      <c r="J185" s="4">
        <v>0</v>
      </c>
      <c r="K185" s="4">
        <v>0</v>
      </c>
      <c r="L185" s="4">
        <f t="shared" si="0"/>
        <v>0</v>
      </c>
    </row>
    <row r="186" spans="1:12" ht="16" x14ac:dyDescent="0.2">
      <c r="A186" s="9" t="s">
        <v>365</v>
      </c>
      <c r="B186" s="4">
        <v>0</v>
      </c>
      <c r="C186" s="4">
        <v>0</v>
      </c>
      <c r="D186" s="4">
        <v>0</v>
      </c>
      <c r="E186" s="4">
        <v>0</v>
      </c>
      <c r="F186" s="4">
        <v>0</v>
      </c>
      <c r="G186" s="4">
        <v>0</v>
      </c>
      <c r="H186" s="4">
        <v>0</v>
      </c>
      <c r="I186" s="4">
        <v>0</v>
      </c>
      <c r="J186" s="4">
        <v>0</v>
      </c>
      <c r="K186" s="4">
        <v>0</v>
      </c>
      <c r="L186" s="4">
        <f t="shared" si="0"/>
        <v>0</v>
      </c>
    </row>
    <row r="187" spans="1:12" ht="16" x14ac:dyDescent="0.2">
      <c r="A187" s="9" t="s">
        <v>366</v>
      </c>
      <c r="B187" s="4">
        <v>0</v>
      </c>
      <c r="C187" s="4">
        <v>0</v>
      </c>
      <c r="D187" s="4">
        <v>0</v>
      </c>
      <c r="E187" s="4">
        <v>0</v>
      </c>
      <c r="F187" s="4">
        <v>0</v>
      </c>
      <c r="G187" s="4">
        <v>0</v>
      </c>
      <c r="H187" s="4">
        <v>0</v>
      </c>
      <c r="I187" s="4">
        <v>0</v>
      </c>
      <c r="J187" s="4">
        <v>35</v>
      </c>
      <c r="K187" s="4">
        <v>0</v>
      </c>
      <c r="L187" s="4">
        <f t="shared" si="0"/>
        <v>35</v>
      </c>
    </row>
    <row r="188" spans="1:12" ht="16" x14ac:dyDescent="0.2">
      <c r="A188" s="9" t="s">
        <v>367</v>
      </c>
      <c r="B188" s="4">
        <v>0</v>
      </c>
      <c r="C188" s="4">
        <v>0</v>
      </c>
      <c r="D188" s="4">
        <v>0</v>
      </c>
      <c r="E188" s="4">
        <v>0</v>
      </c>
      <c r="F188" s="4">
        <v>0</v>
      </c>
      <c r="G188" s="4">
        <v>0</v>
      </c>
      <c r="H188" s="4">
        <v>0</v>
      </c>
      <c r="I188" s="4">
        <v>0</v>
      </c>
      <c r="J188" s="4">
        <v>0</v>
      </c>
      <c r="K188" s="4">
        <v>0</v>
      </c>
      <c r="L188" s="4">
        <f t="shared" si="0"/>
        <v>0</v>
      </c>
    </row>
    <row r="189" spans="1:12" ht="16" x14ac:dyDescent="0.2">
      <c r="A189" s="4" t="s">
        <v>553</v>
      </c>
      <c r="B189" s="4">
        <f>SUM(B175:B188)</f>
        <v>79</v>
      </c>
      <c r="C189" s="4">
        <f t="shared" ref="C189:K189" si="1">SUM(C175:C188)</f>
        <v>33</v>
      </c>
      <c r="D189" s="4">
        <f t="shared" si="1"/>
        <v>148</v>
      </c>
      <c r="E189" s="4">
        <f t="shared" si="1"/>
        <v>6</v>
      </c>
      <c r="F189" s="4">
        <f t="shared" si="1"/>
        <v>13</v>
      </c>
      <c r="G189" s="4">
        <f t="shared" si="1"/>
        <v>85</v>
      </c>
      <c r="H189" s="4">
        <f t="shared" si="1"/>
        <v>9</v>
      </c>
      <c r="I189" s="4">
        <f t="shared" si="1"/>
        <v>96</v>
      </c>
      <c r="J189" s="4">
        <f t="shared" si="1"/>
        <v>66</v>
      </c>
      <c r="K189" s="4">
        <f t="shared" si="1"/>
        <v>5</v>
      </c>
    </row>
    <row r="190" spans="1:12" ht="112" x14ac:dyDescent="0.2">
      <c r="A190" s="13"/>
      <c r="B190" s="15" t="s">
        <v>518</v>
      </c>
      <c r="C190" s="5" t="s">
        <v>519</v>
      </c>
      <c r="D190" s="5" t="s">
        <v>522</v>
      </c>
      <c r="E190" s="5" t="s">
        <v>526</v>
      </c>
      <c r="F190" s="5" t="s">
        <v>528</v>
      </c>
      <c r="G190" s="5" t="s">
        <v>529</v>
      </c>
      <c r="H190" s="5" t="s">
        <v>530</v>
      </c>
      <c r="I190" s="5" t="s">
        <v>533</v>
      </c>
      <c r="J190" s="5" t="s">
        <v>534</v>
      </c>
      <c r="K190" s="14" t="s">
        <v>536</v>
      </c>
    </row>
    <row r="191" spans="1:12" ht="16" x14ac:dyDescent="0.2">
      <c r="A191" s="9" t="s">
        <v>355</v>
      </c>
      <c r="B191" s="22">
        <v>0</v>
      </c>
      <c r="C191" s="22">
        <v>0</v>
      </c>
      <c r="D191" s="22">
        <v>0</v>
      </c>
      <c r="E191" s="22">
        <v>0</v>
      </c>
      <c r="F191" s="22">
        <v>0</v>
      </c>
      <c r="G191" s="22">
        <v>0</v>
      </c>
      <c r="H191" s="22">
        <v>0</v>
      </c>
      <c r="I191" s="22">
        <v>0</v>
      </c>
      <c r="J191" s="22">
        <v>0</v>
      </c>
      <c r="K191" s="22">
        <v>0</v>
      </c>
    </row>
    <row r="192" spans="1:12" ht="16" x14ac:dyDescent="0.2">
      <c r="A192" s="9" t="s">
        <v>356</v>
      </c>
      <c r="B192" s="22">
        <v>0</v>
      </c>
      <c r="C192" s="22">
        <v>0</v>
      </c>
      <c r="D192" s="22">
        <v>0</v>
      </c>
      <c r="E192" s="22">
        <v>0</v>
      </c>
      <c r="F192" s="22">
        <v>0</v>
      </c>
      <c r="G192" s="22">
        <v>0</v>
      </c>
      <c r="H192" s="22">
        <v>0</v>
      </c>
      <c r="I192" s="22">
        <f>5/I189</f>
        <v>5.2083333333333336E-2</v>
      </c>
      <c r="J192" s="22">
        <v>0</v>
      </c>
      <c r="K192" s="22">
        <v>0</v>
      </c>
    </row>
    <row r="193" spans="1:11" ht="16" x14ac:dyDescent="0.2">
      <c r="A193" s="9" t="s">
        <v>370</v>
      </c>
      <c r="B193" s="22">
        <v>0</v>
      </c>
      <c r="C193" s="22">
        <v>0</v>
      </c>
      <c r="D193" s="22">
        <v>0</v>
      </c>
      <c r="E193" s="22">
        <v>0</v>
      </c>
      <c r="F193" s="22">
        <v>0</v>
      </c>
      <c r="G193" s="22">
        <v>0</v>
      </c>
      <c r="H193" s="22">
        <v>0</v>
      </c>
      <c r="I193" s="22">
        <v>0</v>
      </c>
      <c r="J193" s="22">
        <v>0</v>
      </c>
      <c r="K193" s="22">
        <v>0</v>
      </c>
    </row>
    <row r="194" spans="1:11" ht="16" x14ac:dyDescent="0.2">
      <c r="A194" s="9" t="s">
        <v>358</v>
      </c>
      <c r="B194" s="22">
        <v>0</v>
      </c>
      <c r="C194" s="22">
        <f>33/33</f>
        <v>1</v>
      </c>
      <c r="D194" s="22">
        <v>0</v>
      </c>
      <c r="E194" s="22">
        <v>0</v>
      </c>
      <c r="F194" s="22">
        <v>0</v>
      </c>
      <c r="G194" s="22">
        <f>7/85</f>
        <v>8.2352941176470587E-2</v>
      </c>
      <c r="H194" s="22">
        <v>0</v>
      </c>
      <c r="I194" s="22">
        <f>20/I189</f>
        <v>0.20833333333333334</v>
      </c>
      <c r="J194" s="22">
        <v>0</v>
      </c>
      <c r="K194" s="22">
        <v>0</v>
      </c>
    </row>
    <row r="195" spans="1:11" ht="16" x14ac:dyDescent="0.2">
      <c r="A195" s="9" t="s">
        <v>359</v>
      </c>
      <c r="B195" s="22">
        <v>0</v>
      </c>
      <c r="C195" s="22">
        <v>0</v>
      </c>
      <c r="D195" s="22">
        <v>0</v>
      </c>
      <c r="E195" s="22">
        <v>0</v>
      </c>
      <c r="F195" s="22">
        <v>0</v>
      </c>
      <c r="G195" s="22">
        <v>0</v>
      </c>
      <c r="H195" s="22">
        <v>0</v>
      </c>
      <c r="I195" s="22">
        <v>0</v>
      </c>
      <c r="J195" s="22">
        <v>0</v>
      </c>
      <c r="K195" s="22">
        <v>0</v>
      </c>
    </row>
    <row r="196" spans="1:11" ht="16" x14ac:dyDescent="0.2">
      <c r="A196" s="9" t="s">
        <v>360</v>
      </c>
      <c r="B196" s="25">
        <f>36/79</f>
        <v>0.45569620253164556</v>
      </c>
      <c r="C196" s="22">
        <v>0</v>
      </c>
      <c r="D196" s="22">
        <f>148/148</f>
        <v>1</v>
      </c>
      <c r="E196" s="22">
        <v>0</v>
      </c>
      <c r="F196" s="22">
        <f>13/13</f>
        <v>1</v>
      </c>
      <c r="G196" s="22">
        <f>58/85</f>
        <v>0.68235294117647061</v>
      </c>
      <c r="H196" s="22">
        <f>6/9</f>
        <v>0.66666666666666663</v>
      </c>
      <c r="I196" s="22">
        <f>57/I189</f>
        <v>0.59375</v>
      </c>
      <c r="J196" s="22">
        <v>0</v>
      </c>
      <c r="K196" s="22">
        <f>5/5</f>
        <v>1</v>
      </c>
    </row>
    <row r="197" spans="1:11" ht="16" x14ac:dyDescent="0.2">
      <c r="A197" s="9" t="s">
        <v>361</v>
      </c>
      <c r="B197" s="25">
        <v>0</v>
      </c>
      <c r="C197" s="22">
        <v>0</v>
      </c>
      <c r="D197" s="22">
        <v>0</v>
      </c>
      <c r="E197" s="22">
        <v>0</v>
      </c>
      <c r="F197" s="22">
        <v>0</v>
      </c>
      <c r="G197" s="22">
        <v>0</v>
      </c>
      <c r="H197" s="22">
        <v>0</v>
      </c>
      <c r="I197" s="22">
        <v>0</v>
      </c>
      <c r="J197" s="22">
        <v>0</v>
      </c>
      <c r="K197" s="22">
        <v>0</v>
      </c>
    </row>
    <row r="198" spans="1:11" ht="16" x14ac:dyDescent="0.2">
      <c r="A198" s="9" t="s">
        <v>388</v>
      </c>
      <c r="B198" s="25">
        <v>0</v>
      </c>
      <c r="C198" s="22">
        <v>0</v>
      </c>
      <c r="D198" s="22">
        <v>0</v>
      </c>
      <c r="E198" s="22">
        <f>6/6</f>
        <v>1</v>
      </c>
      <c r="F198" s="22">
        <v>0</v>
      </c>
      <c r="G198" s="22">
        <v>0</v>
      </c>
      <c r="H198" s="22">
        <v>0</v>
      </c>
      <c r="I198" s="22">
        <v>0</v>
      </c>
      <c r="J198" s="22">
        <v>0</v>
      </c>
      <c r="K198" s="22">
        <v>0</v>
      </c>
    </row>
    <row r="199" spans="1:11" ht="16" x14ac:dyDescent="0.2">
      <c r="A199" s="9" t="s">
        <v>362</v>
      </c>
      <c r="B199" s="25">
        <f>2/79</f>
        <v>2.5316455696202531E-2</v>
      </c>
      <c r="C199" s="22">
        <v>0</v>
      </c>
      <c r="D199" s="22">
        <v>0</v>
      </c>
      <c r="E199" s="22">
        <v>0</v>
      </c>
      <c r="F199" s="22">
        <v>0</v>
      </c>
      <c r="G199" s="22">
        <f>16/85</f>
        <v>0.18823529411764706</v>
      </c>
      <c r="H199" s="22">
        <v>0</v>
      </c>
      <c r="I199" s="22">
        <f>14/I189</f>
        <v>0.14583333333333334</v>
      </c>
      <c r="J199" s="22">
        <f>31/66</f>
        <v>0.46969696969696972</v>
      </c>
      <c r="K199" s="22">
        <v>0</v>
      </c>
    </row>
    <row r="200" spans="1:11" ht="16" x14ac:dyDescent="0.2">
      <c r="A200" s="9" t="s">
        <v>364</v>
      </c>
      <c r="B200" s="25">
        <f>41/79</f>
        <v>0.51898734177215189</v>
      </c>
      <c r="C200" s="22">
        <v>0</v>
      </c>
      <c r="D200" s="22">
        <v>0</v>
      </c>
      <c r="E200" s="22">
        <v>0</v>
      </c>
      <c r="F200" s="22">
        <v>0</v>
      </c>
      <c r="G200" s="22">
        <f>4/85</f>
        <v>4.7058823529411764E-2</v>
      </c>
      <c r="H200" s="22">
        <f>3/9</f>
        <v>0.33333333333333331</v>
      </c>
      <c r="I200" s="22">
        <v>0</v>
      </c>
      <c r="J200" s="22">
        <v>0</v>
      </c>
      <c r="K200" s="22">
        <v>0</v>
      </c>
    </row>
    <row r="201" spans="1:11" ht="16" x14ac:dyDescent="0.2">
      <c r="A201" s="9" t="s">
        <v>368</v>
      </c>
      <c r="B201" s="22">
        <v>0</v>
      </c>
      <c r="C201" s="22">
        <v>0</v>
      </c>
      <c r="D201" s="22">
        <v>0</v>
      </c>
      <c r="E201" s="22">
        <v>0</v>
      </c>
      <c r="F201" s="22">
        <v>0</v>
      </c>
      <c r="G201" s="22">
        <v>0</v>
      </c>
      <c r="H201" s="22">
        <v>0</v>
      </c>
      <c r="I201" s="22">
        <v>0</v>
      </c>
      <c r="J201" s="22">
        <v>0</v>
      </c>
      <c r="K201" s="22">
        <v>0</v>
      </c>
    </row>
    <row r="202" spans="1:11" ht="16" x14ac:dyDescent="0.2">
      <c r="A202" s="9" t="s">
        <v>365</v>
      </c>
      <c r="B202" s="22">
        <v>0</v>
      </c>
      <c r="C202" s="22">
        <v>0</v>
      </c>
      <c r="D202" s="22">
        <v>0</v>
      </c>
      <c r="E202" s="22">
        <v>0</v>
      </c>
      <c r="F202" s="22">
        <v>0</v>
      </c>
      <c r="G202" s="22">
        <v>0</v>
      </c>
      <c r="H202" s="22">
        <v>0</v>
      </c>
      <c r="I202" s="22">
        <v>0</v>
      </c>
      <c r="J202" s="22">
        <v>0</v>
      </c>
      <c r="K202" s="22">
        <v>0</v>
      </c>
    </row>
    <row r="203" spans="1:11" ht="16" x14ac:dyDescent="0.2">
      <c r="A203" s="9" t="s">
        <v>366</v>
      </c>
      <c r="B203" s="22">
        <v>0</v>
      </c>
      <c r="C203" s="22">
        <v>0</v>
      </c>
      <c r="D203" s="22">
        <v>0</v>
      </c>
      <c r="E203" s="22">
        <v>0</v>
      </c>
      <c r="F203" s="22">
        <v>0</v>
      </c>
      <c r="G203" s="22">
        <v>0</v>
      </c>
      <c r="H203" s="22">
        <v>0</v>
      </c>
      <c r="I203" s="22">
        <v>0</v>
      </c>
      <c r="J203" s="22">
        <f>35/66</f>
        <v>0.53030303030303028</v>
      </c>
      <c r="K203" s="22">
        <v>0</v>
      </c>
    </row>
    <row r="204" spans="1:11" ht="16" x14ac:dyDescent="0.2">
      <c r="A204" s="9" t="s">
        <v>367</v>
      </c>
      <c r="B204" s="22">
        <v>0</v>
      </c>
      <c r="C204" s="22">
        <v>0</v>
      </c>
      <c r="D204" s="22">
        <v>0</v>
      </c>
      <c r="E204" s="22">
        <v>0</v>
      </c>
      <c r="F204" s="22">
        <v>0</v>
      </c>
      <c r="G204" s="22">
        <v>0</v>
      </c>
      <c r="H204" s="22">
        <v>0</v>
      </c>
      <c r="I204" s="22">
        <v>0</v>
      </c>
      <c r="J204" s="22">
        <v>0</v>
      </c>
      <c r="K204" s="22">
        <v>0</v>
      </c>
    </row>
    <row r="205" spans="1:11" ht="16" x14ac:dyDescent="0.2">
      <c r="A205" s="4" t="s">
        <v>553</v>
      </c>
      <c r="B205" s="21">
        <f>SUM(B191:B204)</f>
        <v>1</v>
      </c>
      <c r="C205" s="21">
        <f t="shared" ref="C205:K205" si="2">SUM(C191:C204)</f>
        <v>1</v>
      </c>
      <c r="D205" s="21">
        <f t="shared" si="2"/>
        <v>1</v>
      </c>
      <c r="E205" s="21">
        <f t="shared" si="2"/>
        <v>1</v>
      </c>
      <c r="F205" s="21">
        <f t="shared" si="2"/>
        <v>1</v>
      </c>
      <c r="G205" s="21">
        <f t="shared" si="2"/>
        <v>1</v>
      </c>
      <c r="H205" s="21">
        <f t="shared" si="2"/>
        <v>1</v>
      </c>
      <c r="I205" s="21">
        <f t="shared" si="2"/>
        <v>1</v>
      </c>
      <c r="J205" s="21">
        <f t="shared" si="2"/>
        <v>1</v>
      </c>
      <c r="K205" s="21">
        <f t="shared" si="2"/>
        <v>1</v>
      </c>
    </row>
    <row r="207" spans="1:11" ht="112" x14ac:dyDescent="0.2">
      <c r="A207" s="13"/>
      <c r="B207" s="15" t="s">
        <v>518</v>
      </c>
      <c r="C207" s="5" t="s">
        <v>519</v>
      </c>
      <c r="D207" s="5" t="s">
        <v>522</v>
      </c>
      <c r="E207" s="5" t="s">
        <v>526</v>
      </c>
      <c r="F207" s="5" t="s">
        <v>528</v>
      </c>
      <c r="G207" s="5" t="s">
        <v>529</v>
      </c>
      <c r="H207" s="5" t="s">
        <v>530</v>
      </c>
      <c r="I207" s="5" t="s">
        <v>533</v>
      </c>
      <c r="J207" s="5" t="s">
        <v>534</v>
      </c>
      <c r="K207" s="14" t="s">
        <v>536</v>
      </c>
    </row>
    <row r="208" spans="1:11" ht="16" x14ac:dyDescent="0.2">
      <c r="A208" s="9" t="s">
        <v>355</v>
      </c>
      <c r="B208" s="23"/>
      <c r="C208" s="23"/>
      <c r="D208" s="23"/>
      <c r="E208" s="23"/>
      <c r="F208" s="23"/>
      <c r="G208" s="23"/>
      <c r="H208" s="23"/>
      <c r="I208" s="23"/>
      <c r="J208" s="23"/>
      <c r="K208" s="23"/>
    </row>
    <row r="209" spans="1:11" ht="16" x14ac:dyDescent="0.2">
      <c r="A209" s="9" t="s">
        <v>356</v>
      </c>
      <c r="B209" s="23"/>
      <c r="C209" s="23"/>
      <c r="D209" s="23"/>
      <c r="E209" s="23"/>
      <c r="F209" s="23"/>
      <c r="G209" s="23"/>
      <c r="H209" s="23"/>
      <c r="I209" s="23" t="s">
        <v>612</v>
      </c>
      <c r="J209" s="23"/>
      <c r="K209" s="23"/>
    </row>
    <row r="210" spans="1:11" ht="16" x14ac:dyDescent="0.2">
      <c r="A210" s="9" t="s">
        <v>370</v>
      </c>
      <c r="B210" s="23"/>
      <c r="C210" s="23"/>
      <c r="D210" s="23"/>
      <c r="E210" s="23"/>
      <c r="F210" s="23"/>
      <c r="G210" s="23"/>
      <c r="H210" s="23"/>
      <c r="I210" s="23"/>
      <c r="J210" s="23"/>
      <c r="K210" s="23"/>
    </row>
    <row r="211" spans="1:11" ht="16" x14ac:dyDescent="0.2">
      <c r="A211" s="9" t="s">
        <v>358</v>
      </c>
      <c r="B211" s="23"/>
      <c r="C211" s="23" t="s">
        <v>607</v>
      </c>
      <c r="D211" s="23"/>
      <c r="E211" s="23"/>
      <c r="F211" s="23"/>
      <c r="G211" s="23" t="s">
        <v>618</v>
      </c>
      <c r="H211" s="23"/>
      <c r="I211" s="23" t="s">
        <v>613</v>
      </c>
      <c r="J211" s="23"/>
      <c r="K211" s="23"/>
    </row>
    <row r="212" spans="1:11" ht="16" x14ac:dyDescent="0.2">
      <c r="A212" s="9" t="s">
        <v>359</v>
      </c>
      <c r="B212" s="23"/>
      <c r="C212" s="23"/>
      <c r="D212" s="23"/>
      <c r="E212" s="23"/>
      <c r="F212" s="23"/>
      <c r="G212" s="23"/>
      <c r="H212" s="23"/>
      <c r="I212" s="23"/>
      <c r="J212" s="23"/>
      <c r="K212" s="23"/>
    </row>
    <row r="213" spans="1:11" ht="16" x14ac:dyDescent="0.2">
      <c r="A213" s="9" t="s">
        <v>360</v>
      </c>
      <c r="B213" s="23" t="s">
        <v>604</v>
      </c>
      <c r="C213" s="23"/>
      <c r="D213" s="23" t="s">
        <v>608</v>
      </c>
      <c r="E213" s="23"/>
      <c r="F213" s="23" t="s">
        <v>609</v>
      </c>
      <c r="G213" s="23" t="s">
        <v>619</v>
      </c>
      <c r="H213" s="23" t="s">
        <v>616</v>
      </c>
      <c r="I213" s="23" t="s">
        <v>614</v>
      </c>
      <c r="J213" s="23"/>
      <c r="K213" s="23" t="s">
        <v>581</v>
      </c>
    </row>
    <row r="214" spans="1:11" ht="16" x14ac:dyDescent="0.2">
      <c r="A214" s="9" t="s">
        <v>361</v>
      </c>
      <c r="B214" s="23"/>
      <c r="C214" s="23"/>
      <c r="D214" s="23"/>
      <c r="E214" s="23"/>
      <c r="F214" s="23"/>
      <c r="G214" s="23"/>
      <c r="H214" s="23"/>
      <c r="I214" s="23"/>
      <c r="J214" s="23"/>
      <c r="K214" s="23"/>
    </row>
    <row r="215" spans="1:11" ht="16" x14ac:dyDescent="0.2">
      <c r="A215" s="9" t="s">
        <v>388</v>
      </c>
      <c r="B215" s="23"/>
      <c r="C215" s="23"/>
      <c r="D215" s="23"/>
      <c r="E215" s="23" t="s">
        <v>577</v>
      </c>
      <c r="F215" s="23"/>
      <c r="G215" s="23"/>
      <c r="H215" s="23"/>
      <c r="I215" s="23"/>
      <c r="J215" s="23"/>
      <c r="K215" s="23"/>
    </row>
    <row r="216" spans="1:11" ht="16" x14ac:dyDescent="0.2">
      <c r="A216" s="9" t="s">
        <v>362</v>
      </c>
      <c r="B216" s="23" t="s">
        <v>605</v>
      </c>
      <c r="C216" s="23"/>
      <c r="D216" s="23"/>
      <c r="E216" s="23"/>
      <c r="F216" s="23"/>
      <c r="G216" s="23" t="s">
        <v>620</v>
      </c>
      <c r="H216" s="23"/>
      <c r="I216" s="23" t="s">
        <v>615</v>
      </c>
      <c r="J216" s="23" t="s">
        <v>610</v>
      </c>
      <c r="K216" s="23"/>
    </row>
    <row r="217" spans="1:11" ht="16" x14ac:dyDescent="0.2">
      <c r="A217" s="9" t="s">
        <v>364</v>
      </c>
      <c r="B217" s="23" t="s">
        <v>606</v>
      </c>
      <c r="C217" s="23"/>
      <c r="D217" s="23"/>
      <c r="E217" s="23"/>
      <c r="F217" s="23"/>
      <c r="G217" s="23" t="s">
        <v>621</v>
      </c>
      <c r="H217" s="23" t="s">
        <v>617</v>
      </c>
      <c r="I217" s="23"/>
      <c r="J217" s="23"/>
      <c r="K217" s="23"/>
    </row>
    <row r="218" spans="1:11" ht="16" x14ac:dyDescent="0.2">
      <c r="A218" s="9" t="s">
        <v>368</v>
      </c>
      <c r="B218" s="23"/>
      <c r="C218" s="23"/>
      <c r="D218" s="23"/>
      <c r="E218" s="23"/>
      <c r="F218" s="23"/>
      <c r="G218" s="23"/>
      <c r="H218" s="23"/>
      <c r="I218" s="23"/>
      <c r="J218" s="23"/>
      <c r="K218" s="23"/>
    </row>
    <row r="219" spans="1:11" ht="16" x14ac:dyDescent="0.2">
      <c r="A219" s="9" t="s">
        <v>365</v>
      </c>
      <c r="B219" s="23"/>
      <c r="C219" s="23"/>
      <c r="D219" s="23"/>
      <c r="E219" s="23"/>
      <c r="F219" s="23"/>
      <c r="G219" s="23"/>
      <c r="H219" s="23"/>
      <c r="I219" s="23"/>
      <c r="J219" s="23"/>
      <c r="K219" s="23"/>
    </row>
    <row r="220" spans="1:11" ht="16" x14ac:dyDescent="0.2">
      <c r="A220" s="9" t="s">
        <v>366</v>
      </c>
      <c r="B220" s="23"/>
      <c r="C220" s="23"/>
      <c r="D220" s="23"/>
      <c r="E220" s="23"/>
      <c r="F220" s="23"/>
      <c r="G220" s="23"/>
      <c r="H220" s="23"/>
      <c r="I220" s="23"/>
      <c r="J220" s="23" t="s">
        <v>611</v>
      </c>
      <c r="K220" s="23"/>
    </row>
    <row r="221" spans="1:11" ht="16" x14ac:dyDescent="0.2">
      <c r="A221" s="9" t="s">
        <v>367</v>
      </c>
      <c r="B221" s="23"/>
      <c r="C221" s="23"/>
      <c r="D221" s="23"/>
      <c r="E221" s="23"/>
      <c r="F221" s="23"/>
      <c r="G221" s="23"/>
      <c r="H221" s="23"/>
      <c r="I221" s="23"/>
      <c r="J221" s="23"/>
      <c r="K221" s="23"/>
    </row>
  </sheetData>
  <autoFilter ref="A1:A170" xr:uid="{CF3D2335-EEBB-D449-84D6-A2C7C0C4D6DF}">
    <filterColumn colId="0">
      <filters>
        <filter val="Bahamas"/>
        <filter val="Barbados"/>
        <filter val="Belize"/>
        <filter val="Cuba"/>
        <filter val="Dominica"/>
        <filter val="Dominican Republic"/>
        <filter val="Grenada"/>
        <filter val="Guyana"/>
        <filter val="Haiti"/>
        <filter val="Jamaica"/>
        <filter val="Other Caribbean"/>
        <filter val="St. Vincent and the Grenadines"/>
        <filter val="Trinidad and Tobago"/>
        <filter val="West Indies"/>
      </filters>
    </filterColumn>
    <sortState xmlns:xlrd2="http://schemas.microsoft.com/office/spreadsheetml/2017/richdata2" ref="A2:U170">
      <sortCondition ref="A1:A170"/>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Data</vt:lpstr>
      <vt:lpstr>Berkshire Subcounties</vt:lpstr>
      <vt:lpstr>Franklin Subcounties</vt:lpstr>
      <vt:lpstr>Hampshire Subcounties</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2023-04-25T03:32:06Z</dcterms:created>
  <dcterms:modified xsi:type="dcterms:W3CDTF">2023-04-27T17:12:40Z</dcterms:modified>
</cp:coreProperties>
</file>