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eltao365-my.sharepoint.com/personal/dezhonb_deltaww_com/Documents/Desktop/Delta Hardwares/UPStool_Q4_2024/Configuration/"/>
    </mc:Choice>
  </mc:AlternateContent>
  <xr:revisionPtr revIDLastSave="17" documentId="13_ncr:1_{F5B85987-7D29-4D69-BE97-74D8479E5DEE}" xr6:coauthVersionLast="47" xr6:coauthVersionMax="47" xr10:uidLastSave="{5488828A-A7A2-4D16-A109-71CD3FA36A47}"/>
  <bookViews>
    <workbookView xWindow="14400" yWindow="0" windowWidth="14400" windowHeight="15600" tabRatio="688" xr2:uid="{00000000-000D-0000-FFFF-FFFF00000000}"/>
  </bookViews>
  <sheets>
    <sheet name="Standard price" sheetId="6" r:id="rId1"/>
    <sheet name="Partner 1 (35%d)" sheetId="3" r:id="rId2"/>
    <sheet name="Partner 2 (30%d)" sheetId="2" r:id="rId3"/>
    <sheet name="Partner 3 (25%d)" sheetId="4" r:id="rId4"/>
    <sheet name="Partner 4 (20%d)" sheetId="5" r:id="rId5"/>
  </sheets>
  <definedNames>
    <definedName name="Partner_1_35d">'Partner 1 (35%d)'!$A$2:$M$103</definedName>
    <definedName name="Partner_2_30d">'Partner 2 (30%d)'!$A$2:$M$103</definedName>
    <definedName name="Partner_3_25d">'Partner 3 (25%d)'!$A$2:$M$103</definedName>
    <definedName name="Partner_4_20d">'Partner 4 (20%d)'!$A$2:$M$103</definedName>
    <definedName name="Standard_price">'Standard price'!$A$2:$M$103</definedName>
  </definedNames>
  <calcPr calcId="191029" iterate="1" iterateDelta="0.0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6" i="6" l="1"/>
  <c r="C14" i="6"/>
  <c r="K10" i="6"/>
  <c r="K9" i="6"/>
  <c r="K8" i="6"/>
  <c r="K6" i="6"/>
  <c r="K5" i="6"/>
  <c r="K4" i="6"/>
  <c r="K3" i="6"/>
  <c r="K7" i="6"/>
  <c r="L67" i="5" l="1"/>
  <c r="K67" i="5"/>
  <c r="F67" i="5" s="1"/>
  <c r="C67" i="5" s="1"/>
  <c r="B67" i="5"/>
  <c r="L67" i="4"/>
  <c r="K67" i="4"/>
  <c r="F67" i="4" s="1"/>
  <c r="C67" i="4" s="1"/>
  <c r="B67" i="4"/>
  <c r="L67" i="2"/>
  <c r="K67" i="2"/>
  <c r="F67" i="2" s="1"/>
  <c r="C67" i="2" s="1"/>
  <c r="B67" i="2"/>
  <c r="B67" i="3"/>
  <c r="L67" i="3"/>
  <c r="K58" i="5" l="1"/>
  <c r="F58" i="5" s="1"/>
  <c r="C58" i="5" s="1"/>
  <c r="K57" i="5"/>
  <c r="F57" i="5" s="1"/>
  <c r="C57" i="5" s="1"/>
  <c r="K56" i="5"/>
  <c r="F56" i="5" s="1"/>
  <c r="C56" i="5" s="1"/>
  <c r="K58" i="4"/>
  <c r="F58" i="4" s="1"/>
  <c r="C58" i="4" s="1"/>
  <c r="K57" i="4"/>
  <c r="F57" i="4" s="1"/>
  <c r="C57" i="4" s="1"/>
  <c r="K56" i="4"/>
  <c r="F56" i="4" s="1"/>
  <c r="C56" i="4" s="1"/>
  <c r="K58" i="2"/>
  <c r="F58" i="2" s="1"/>
  <c r="C58" i="2" s="1"/>
  <c r="K57" i="2"/>
  <c r="F57" i="2" s="1"/>
  <c r="C57" i="2" s="1"/>
  <c r="K56" i="2"/>
  <c r="F56" i="2" s="1"/>
  <c r="C56" i="2" s="1"/>
  <c r="K85" i="5"/>
  <c r="F85" i="5" s="1"/>
  <c r="C85" i="5" s="1"/>
  <c r="K84" i="5"/>
  <c r="F84" i="5" s="1"/>
  <c r="C84" i="5" s="1"/>
  <c r="K85" i="4"/>
  <c r="F85" i="4" s="1"/>
  <c r="C85" i="4" s="1"/>
  <c r="K84" i="4"/>
  <c r="F84" i="4" s="1"/>
  <c r="C84" i="4" s="1"/>
  <c r="K85" i="2"/>
  <c r="F85" i="2" s="1"/>
  <c r="C85" i="2" s="1"/>
  <c r="K85" i="3"/>
  <c r="F85" i="3" s="1"/>
  <c r="C85" i="3" s="1"/>
  <c r="J85" i="6"/>
  <c r="I85" i="6" s="1"/>
  <c r="F85" i="6"/>
  <c r="C85" i="6" s="1"/>
  <c r="K73" i="5"/>
  <c r="F73" i="5" s="1"/>
  <c r="C73" i="5" s="1"/>
  <c r="K74" i="5"/>
  <c r="F74" i="5" s="1"/>
  <c r="C74" i="5" s="1"/>
  <c r="K73" i="4"/>
  <c r="F73" i="4" s="1"/>
  <c r="C73" i="4" s="1"/>
  <c r="K74" i="4"/>
  <c r="F74" i="4" s="1"/>
  <c r="C74" i="4" s="1"/>
  <c r="K73" i="2"/>
  <c r="F73" i="2" s="1"/>
  <c r="C73" i="2" s="1"/>
  <c r="K74" i="2"/>
  <c r="F74" i="2" s="1"/>
  <c r="C74" i="2" s="1"/>
  <c r="J1" i="5"/>
  <c r="J1" i="4"/>
  <c r="J1" i="2"/>
  <c r="K73" i="3"/>
  <c r="F73" i="3" s="1"/>
  <c r="C73" i="3" s="1"/>
  <c r="K74" i="3"/>
  <c r="F74" i="3" s="1"/>
  <c r="C74" i="3" s="1"/>
  <c r="J1" i="3"/>
  <c r="J5" i="3" s="1"/>
  <c r="J73" i="6"/>
  <c r="I73" i="6" s="1"/>
  <c r="F73" i="6"/>
  <c r="C73" i="6" s="1"/>
  <c r="J74" i="6"/>
  <c r="I74" i="6" s="1"/>
  <c r="F74" i="6"/>
  <c r="C74" i="6" s="1"/>
  <c r="J61" i="6"/>
  <c r="F61" i="6"/>
  <c r="C61" i="6" s="1"/>
  <c r="J60" i="6"/>
  <c r="F60" i="6"/>
  <c r="C60" i="6" s="1"/>
  <c r="J59" i="6"/>
  <c r="F59" i="6"/>
  <c r="C59" i="6" s="1"/>
  <c r="K70" i="5"/>
  <c r="F70" i="5" s="1"/>
  <c r="C70" i="5" s="1"/>
  <c r="K69" i="5"/>
  <c r="F69" i="5" s="1"/>
  <c r="C69" i="5" s="1"/>
  <c r="K68" i="5"/>
  <c r="F68" i="5" s="1"/>
  <c r="C68" i="5" s="1"/>
  <c r="K70" i="4"/>
  <c r="F70" i="4" s="1"/>
  <c r="C70" i="4" s="1"/>
  <c r="K69" i="4"/>
  <c r="F69" i="4" s="1"/>
  <c r="C69" i="4" s="1"/>
  <c r="K68" i="4"/>
  <c r="F68" i="4" s="1"/>
  <c r="C68" i="4" s="1"/>
  <c r="K70" i="2"/>
  <c r="F70" i="2" s="1"/>
  <c r="C70" i="2" s="1"/>
  <c r="K69" i="2"/>
  <c r="F69" i="2" s="1"/>
  <c r="C69" i="2" s="1"/>
  <c r="K68" i="2"/>
  <c r="F68" i="2" s="1"/>
  <c r="C68" i="2" s="1"/>
  <c r="K69" i="3"/>
  <c r="F69" i="3" s="1"/>
  <c r="C69" i="3" s="1"/>
  <c r="K70" i="3"/>
  <c r="F70" i="3" s="1"/>
  <c r="C70" i="3" s="1"/>
  <c r="K68" i="3"/>
  <c r="F68" i="3" s="1"/>
  <c r="C68" i="3" s="1"/>
  <c r="J69" i="6"/>
  <c r="F69" i="6"/>
  <c r="C69" i="6" s="1"/>
  <c r="J68" i="6"/>
  <c r="F68" i="6"/>
  <c r="C68" i="6" s="1"/>
  <c r="J70" i="6"/>
  <c r="F70" i="6"/>
  <c r="C70" i="6" s="1"/>
  <c r="K37" i="5"/>
  <c r="F37" i="5" s="1"/>
  <c r="C37" i="5" s="1"/>
  <c r="K35" i="5"/>
  <c r="F35" i="5" s="1"/>
  <c r="C35" i="5" s="1"/>
  <c r="K37" i="4"/>
  <c r="F37" i="4" s="1"/>
  <c r="C37" i="4" s="1"/>
  <c r="K35" i="4"/>
  <c r="F35" i="4" s="1"/>
  <c r="C35" i="4" s="1"/>
  <c r="K37" i="2"/>
  <c r="F37" i="2" s="1"/>
  <c r="C37" i="2" s="1"/>
  <c r="K35" i="2"/>
  <c r="F35" i="2" s="1"/>
  <c r="C35" i="2" s="1"/>
  <c r="K37" i="3"/>
  <c r="F37" i="3" s="1"/>
  <c r="C37" i="3" s="1"/>
  <c r="K35" i="3"/>
  <c r="F35" i="3" s="1"/>
  <c r="C35" i="3" s="1"/>
  <c r="J37" i="6"/>
  <c r="I37" i="6" s="1"/>
  <c r="F37" i="6"/>
  <c r="C37" i="6" s="1"/>
  <c r="J35" i="6"/>
  <c r="I35" i="6" s="1"/>
  <c r="F35" i="6"/>
  <c r="C35" i="6" s="1"/>
  <c r="K103" i="5"/>
  <c r="F103" i="5" s="1"/>
  <c r="C103" i="5" s="1"/>
  <c r="K102" i="5"/>
  <c r="F102" i="5" s="1"/>
  <c r="C102" i="5" s="1"/>
  <c r="K101" i="5"/>
  <c r="F101" i="5" s="1"/>
  <c r="C101" i="5" s="1"/>
  <c r="K100" i="5"/>
  <c r="F100" i="5" s="1"/>
  <c r="C100" i="5" s="1"/>
  <c r="K99" i="5"/>
  <c r="F99" i="5" s="1"/>
  <c r="C99" i="5" s="1"/>
  <c r="K98" i="5"/>
  <c r="F98" i="5" s="1"/>
  <c r="C98" i="5" s="1"/>
  <c r="K97" i="5"/>
  <c r="F97" i="5" s="1"/>
  <c r="C97" i="5" s="1"/>
  <c r="K96" i="5"/>
  <c r="F96" i="5" s="1"/>
  <c r="C96" i="5" s="1"/>
  <c r="K95" i="5"/>
  <c r="F95" i="5" s="1"/>
  <c r="C95" i="5" s="1"/>
  <c r="K94" i="5"/>
  <c r="F94" i="5" s="1"/>
  <c r="C94" i="5" s="1"/>
  <c r="K93" i="5"/>
  <c r="F93" i="5" s="1"/>
  <c r="C93" i="5" s="1"/>
  <c r="K92" i="5"/>
  <c r="F92" i="5" s="1"/>
  <c r="C92" i="5" s="1"/>
  <c r="K91" i="5"/>
  <c r="K90" i="5"/>
  <c r="F90" i="5" s="1"/>
  <c r="C90" i="5" s="1"/>
  <c r="K89" i="5"/>
  <c r="F89" i="5" s="1"/>
  <c r="C89" i="5" s="1"/>
  <c r="K88" i="5"/>
  <c r="F88" i="5" s="1"/>
  <c r="C88" i="5" s="1"/>
  <c r="K87" i="5"/>
  <c r="F87" i="5"/>
  <c r="C87" i="5" s="1"/>
  <c r="K86" i="5"/>
  <c r="F86" i="5" s="1"/>
  <c r="C86" i="5" s="1"/>
  <c r="K83" i="5"/>
  <c r="F83" i="5" s="1"/>
  <c r="C83" i="5" s="1"/>
  <c r="K82" i="5"/>
  <c r="F82" i="5" s="1"/>
  <c r="C82" i="5" s="1"/>
  <c r="K81" i="5"/>
  <c r="F81" i="5" s="1"/>
  <c r="C81" i="5" s="1"/>
  <c r="K80" i="5"/>
  <c r="F80" i="5" s="1"/>
  <c r="C80" i="5" s="1"/>
  <c r="K79" i="5"/>
  <c r="F79" i="5" s="1"/>
  <c r="C79" i="5" s="1"/>
  <c r="K78" i="5"/>
  <c r="F78" i="5" s="1"/>
  <c r="C78" i="5" s="1"/>
  <c r="K77" i="5"/>
  <c r="F77" i="5" s="1"/>
  <c r="C77" i="5" s="1"/>
  <c r="K76" i="5"/>
  <c r="F76" i="5" s="1"/>
  <c r="C76" i="5" s="1"/>
  <c r="K75" i="5"/>
  <c r="F75" i="5" s="1"/>
  <c r="C75" i="5" s="1"/>
  <c r="K72" i="5"/>
  <c r="F72" i="5" s="1"/>
  <c r="C72" i="5" s="1"/>
  <c r="K71" i="5"/>
  <c r="F71" i="5" s="1"/>
  <c r="C71" i="5" s="1"/>
  <c r="K66" i="5"/>
  <c r="F66" i="5" s="1"/>
  <c r="C66" i="5" s="1"/>
  <c r="K65" i="5"/>
  <c r="F65" i="5" s="1"/>
  <c r="C65" i="5" s="1"/>
  <c r="K64" i="5"/>
  <c r="F64" i="5" s="1"/>
  <c r="C64" i="5" s="1"/>
  <c r="K63" i="5"/>
  <c r="F63" i="5" s="1"/>
  <c r="C63" i="5" s="1"/>
  <c r="K62" i="5"/>
  <c r="F62" i="5" s="1"/>
  <c r="C62" i="5" s="1"/>
  <c r="K61" i="5"/>
  <c r="F61" i="5" s="1"/>
  <c r="C61" i="5" s="1"/>
  <c r="K60" i="5"/>
  <c r="F60" i="5" s="1"/>
  <c r="C60" i="5" s="1"/>
  <c r="K59" i="5"/>
  <c r="F59" i="5" s="1"/>
  <c r="C59" i="5" s="1"/>
  <c r="K55" i="5"/>
  <c r="F55" i="5" s="1"/>
  <c r="C55" i="5" s="1"/>
  <c r="K54" i="5"/>
  <c r="F54" i="5" s="1"/>
  <c r="C54" i="5" s="1"/>
  <c r="K53" i="5"/>
  <c r="F53" i="5" s="1"/>
  <c r="C53" i="5" s="1"/>
  <c r="K52" i="5"/>
  <c r="F52" i="5" s="1"/>
  <c r="C52" i="5" s="1"/>
  <c r="K51" i="5"/>
  <c r="F51" i="5" s="1"/>
  <c r="C51" i="5" s="1"/>
  <c r="K50" i="5"/>
  <c r="F50" i="5" s="1"/>
  <c r="C50" i="5" s="1"/>
  <c r="K49" i="5"/>
  <c r="F49" i="5" s="1"/>
  <c r="C49" i="5" s="1"/>
  <c r="K48" i="5"/>
  <c r="F48" i="5" s="1"/>
  <c r="C48" i="5" s="1"/>
  <c r="K47" i="5"/>
  <c r="F47" i="5" s="1"/>
  <c r="C47" i="5" s="1"/>
  <c r="K46" i="5"/>
  <c r="F46" i="5" s="1"/>
  <c r="C46" i="5" s="1"/>
  <c r="K45" i="5"/>
  <c r="F45" i="5" s="1"/>
  <c r="C45" i="5" s="1"/>
  <c r="K44" i="5"/>
  <c r="F44" i="5" s="1"/>
  <c r="C44" i="5" s="1"/>
  <c r="K43" i="5"/>
  <c r="F43" i="5" s="1"/>
  <c r="C43" i="5" s="1"/>
  <c r="K42" i="5"/>
  <c r="F42" i="5" s="1"/>
  <c r="C42" i="5" s="1"/>
  <c r="K41" i="5"/>
  <c r="F41" i="5" s="1"/>
  <c r="C41" i="5" s="1"/>
  <c r="K40" i="5"/>
  <c r="F40" i="5" s="1"/>
  <c r="C40" i="5" s="1"/>
  <c r="K39" i="5"/>
  <c r="F39" i="5" s="1"/>
  <c r="C39" i="5" s="1"/>
  <c r="K38" i="5"/>
  <c r="K36" i="5"/>
  <c r="F36" i="5" s="1"/>
  <c r="C36" i="5" s="1"/>
  <c r="K34" i="5"/>
  <c r="F34" i="5" s="1"/>
  <c r="C34" i="5" s="1"/>
  <c r="K33" i="5"/>
  <c r="F33" i="5" s="1"/>
  <c r="C33" i="5" s="1"/>
  <c r="K32" i="5"/>
  <c r="F32" i="5" s="1"/>
  <c r="C32" i="5" s="1"/>
  <c r="K31" i="5"/>
  <c r="F31" i="5" s="1"/>
  <c r="C31" i="5" s="1"/>
  <c r="K30" i="5"/>
  <c r="F30" i="5" s="1"/>
  <c r="C30" i="5" s="1"/>
  <c r="K29" i="5"/>
  <c r="F29" i="5" s="1"/>
  <c r="C29" i="5" s="1"/>
  <c r="K28" i="5"/>
  <c r="F28" i="5" s="1"/>
  <c r="C28" i="5" s="1"/>
  <c r="K27" i="5"/>
  <c r="F27" i="5" s="1"/>
  <c r="C27" i="5" s="1"/>
  <c r="K26" i="5"/>
  <c r="F26" i="5" s="1"/>
  <c r="C26" i="5" s="1"/>
  <c r="K25" i="5"/>
  <c r="F25" i="5" s="1"/>
  <c r="C25" i="5" s="1"/>
  <c r="K24" i="5"/>
  <c r="F24" i="5" s="1"/>
  <c r="C24" i="5" s="1"/>
  <c r="K23" i="5"/>
  <c r="F23" i="5" s="1"/>
  <c r="C23" i="5" s="1"/>
  <c r="K22" i="5"/>
  <c r="F22" i="5" s="1"/>
  <c r="C22" i="5" s="1"/>
  <c r="K21" i="5"/>
  <c r="F21" i="5" s="1"/>
  <c r="C21" i="5" s="1"/>
  <c r="K20" i="5"/>
  <c r="F20" i="5" s="1"/>
  <c r="C20" i="5" s="1"/>
  <c r="K19" i="5"/>
  <c r="F19" i="5" s="1"/>
  <c r="C19" i="5" s="1"/>
  <c r="K18" i="5"/>
  <c r="F18" i="5" s="1"/>
  <c r="C18" i="5" s="1"/>
  <c r="K17" i="5"/>
  <c r="F17" i="5" s="1"/>
  <c r="C17" i="5" s="1"/>
  <c r="K16" i="5"/>
  <c r="F16" i="5" s="1"/>
  <c r="C16" i="5" s="1"/>
  <c r="K15" i="5"/>
  <c r="F15" i="5" s="1"/>
  <c r="C15" i="5" s="1"/>
  <c r="K14" i="5"/>
  <c r="F14" i="5" s="1"/>
  <c r="C14" i="5" s="1"/>
  <c r="K13" i="5"/>
  <c r="F13" i="5" s="1"/>
  <c r="C13" i="5" s="1"/>
  <c r="K12" i="5"/>
  <c r="F12" i="5" s="1"/>
  <c r="C12" i="5" s="1"/>
  <c r="K11" i="5"/>
  <c r="F11" i="5" s="1"/>
  <c r="C11" i="5" s="1"/>
  <c r="K10" i="5"/>
  <c r="F10" i="5" s="1"/>
  <c r="C10" i="5" s="1"/>
  <c r="K9" i="5"/>
  <c r="F9" i="5" s="1"/>
  <c r="C9" i="5" s="1"/>
  <c r="K8" i="5"/>
  <c r="F8" i="5" s="1"/>
  <c r="C8" i="5" s="1"/>
  <c r="K7" i="5"/>
  <c r="F7" i="5" s="1"/>
  <c r="C7" i="5" s="1"/>
  <c r="K6" i="5"/>
  <c r="F6" i="5" s="1"/>
  <c r="C6" i="5" s="1"/>
  <c r="K5" i="5"/>
  <c r="F5" i="5" s="1"/>
  <c r="C5" i="5" s="1"/>
  <c r="K4" i="5"/>
  <c r="F4" i="5" s="1"/>
  <c r="C4" i="5" s="1"/>
  <c r="K3" i="5"/>
  <c r="F3" i="5" s="1"/>
  <c r="C3" i="5" s="1"/>
  <c r="K103" i="4"/>
  <c r="F103" i="4" s="1"/>
  <c r="C103" i="4" s="1"/>
  <c r="K102" i="4"/>
  <c r="F102" i="4" s="1"/>
  <c r="C102" i="4" s="1"/>
  <c r="K101" i="4"/>
  <c r="F101" i="4" s="1"/>
  <c r="C101" i="4" s="1"/>
  <c r="K100" i="4"/>
  <c r="F100" i="4" s="1"/>
  <c r="C100" i="4" s="1"/>
  <c r="K99" i="4"/>
  <c r="F99" i="4" s="1"/>
  <c r="C99" i="4" s="1"/>
  <c r="K98" i="4"/>
  <c r="F98" i="4" s="1"/>
  <c r="C98" i="4" s="1"/>
  <c r="K97" i="4"/>
  <c r="F97" i="4" s="1"/>
  <c r="C97" i="4" s="1"/>
  <c r="K96" i="4"/>
  <c r="F96" i="4" s="1"/>
  <c r="C96" i="4" s="1"/>
  <c r="K95" i="4"/>
  <c r="F95" i="4" s="1"/>
  <c r="C95" i="4" s="1"/>
  <c r="K94" i="4"/>
  <c r="F94" i="4" s="1"/>
  <c r="C94" i="4" s="1"/>
  <c r="K93" i="4"/>
  <c r="F93" i="4" s="1"/>
  <c r="C93" i="4" s="1"/>
  <c r="K92" i="4"/>
  <c r="F92" i="4" s="1"/>
  <c r="C92" i="4" s="1"/>
  <c r="K91" i="4"/>
  <c r="F91" i="4" s="1"/>
  <c r="C91" i="4" s="1"/>
  <c r="K90" i="4"/>
  <c r="F90" i="4" s="1"/>
  <c r="C90" i="4" s="1"/>
  <c r="K89" i="4"/>
  <c r="F89" i="4" s="1"/>
  <c r="C89" i="4" s="1"/>
  <c r="K88" i="4"/>
  <c r="F88" i="4" s="1"/>
  <c r="C88" i="4" s="1"/>
  <c r="K87" i="4"/>
  <c r="F87" i="4" s="1"/>
  <c r="C87" i="4" s="1"/>
  <c r="K86" i="4"/>
  <c r="F86" i="4" s="1"/>
  <c r="C86" i="4" s="1"/>
  <c r="K83" i="4"/>
  <c r="F83" i="4" s="1"/>
  <c r="C83" i="4" s="1"/>
  <c r="K82" i="4"/>
  <c r="F82" i="4" s="1"/>
  <c r="C82" i="4" s="1"/>
  <c r="K81" i="4"/>
  <c r="F81" i="4" s="1"/>
  <c r="C81" i="4" s="1"/>
  <c r="K80" i="4"/>
  <c r="F80" i="4" s="1"/>
  <c r="C80" i="4" s="1"/>
  <c r="K79" i="4"/>
  <c r="F79" i="4" s="1"/>
  <c r="C79" i="4" s="1"/>
  <c r="K78" i="4"/>
  <c r="F78" i="4" s="1"/>
  <c r="C78" i="4" s="1"/>
  <c r="K77" i="4"/>
  <c r="F77" i="4" s="1"/>
  <c r="C77" i="4" s="1"/>
  <c r="K76" i="4"/>
  <c r="F76" i="4" s="1"/>
  <c r="C76" i="4" s="1"/>
  <c r="K75" i="4"/>
  <c r="F75" i="4" s="1"/>
  <c r="C75" i="4" s="1"/>
  <c r="K72" i="4"/>
  <c r="F72" i="4" s="1"/>
  <c r="C72" i="4" s="1"/>
  <c r="K71" i="4"/>
  <c r="F71" i="4" s="1"/>
  <c r="C71" i="4" s="1"/>
  <c r="K66" i="4"/>
  <c r="F66" i="4" s="1"/>
  <c r="C66" i="4" s="1"/>
  <c r="K65" i="4"/>
  <c r="F65" i="4" s="1"/>
  <c r="C65" i="4" s="1"/>
  <c r="K64" i="4"/>
  <c r="F64" i="4" s="1"/>
  <c r="C64" i="4" s="1"/>
  <c r="K63" i="4"/>
  <c r="F63" i="4" s="1"/>
  <c r="C63" i="4" s="1"/>
  <c r="K62" i="4"/>
  <c r="F62" i="4" s="1"/>
  <c r="C62" i="4" s="1"/>
  <c r="K61" i="4"/>
  <c r="F61" i="4" s="1"/>
  <c r="C61" i="4" s="1"/>
  <c r="K60" i="4"/>
  <c r="F60" i="4" s="1"/>
  <c r="C60" i="4" s="1"/>
  <c r="K59" i="4"/>
  <c r="F59" i="4" s="1"/>
  <c r="C59" i="4" s="1"/>
  <c r="K55" i="4"/>
  <c r="F55" i="4" s="1"/>
  <c r="C55" i="4" s="1"/>
  <c r="K54" i="4"/>
  <c r="F54" i="4" s="1"/>
  <c r="C54" i="4" s="1"/>
  <c r="K53" i="4"/>
  <c r="F53" i="4" s="1"/>
  <c r="C53" i="4" s="1"/>
  <c r="K52" i="4"/>
  <c r="F52" i="4" s="1"/>
  <c r="C52" i="4" s="1"/>
  <c r="K51" i="4"/>
  <c r="F51" i="4" s="1"/>
  <c r="C51" i="4" s="1"/>
  <c r="K50" i="4"/>
  <c r="F50" i="4" s="1"/>
  <c r="C50" i="4" s="1"/>
  <c r="K49" i="4"/>
  <c r="F49" i="4" s="1"/>
  <c r="C49" i="4" s="1"/>
  <c r="K48" i="4"/>
  <c r="F48" i="4" s="1"/>
  <c r="C48" i="4" s="1"/>
  <c r="K47" i="4"/>
  <c r="F47" i="4" s="1"/>
  <c r="C47" i="4" s="1"/>
  <c r="K46" i="4"/>
  <c r="F46" i="4" s="1"/>
  <c r="C46" i="4" s="1"/>
  <c r="K45" i="4"/>
  <c r="F45" i="4" s="1"/>
  <c r="C45" i="4" s="1"/>
  <c r="K44" i="4"/>
  <c r="F44" i="4" s="1"/>
  <c r="C44" i="4" s="1"/>
  <c r="K43" i="4"/>
  <c r="F43" i="4" s="1"/>
  <c r="C43" i="4" s="1"/>
  <c r="K42" i="4"/>
  <c r="F42" i="4" s="1"/>
  <c r="C42" i="4" s="1"/>
  <c r="K41" i="4"/>
  <c r="F41" i="4" s="1"/>
  <c r="C41" i="4" s="1"/>
  <c r="K40" i="4"/>
  <c r="F40" i="4" s="1"/>
  <c r="C40" i="4" s="1"/>
  <c r="K39" i="4"/>
  <c r="F39" i="4" s="1"/>
  <c r="C39" i="4" s="1"/>
  <c r="K38" i="4"/>
  <c r="F38" i="4" s="1"/>
  <c r="C38" i="4" s="1"/>
  <c r="K36" i="4"/>
  <c r="F36" i="4" s="1"/>
  <c r="C36" i="4" s="1"/>
  <c r="K34" i="4"/>
  <c r="F34" i="4" s="1"/>
  <c r="C34" i="4" s="1"/>
  <c r="K33" i="4"/>
  <c r="F33" i="4" s="1"/>
  <c r="C33" i="4" s="1"/>
  <c r="K32" i="4"/>
  <c r="F32" i="4" s="1"/>
  <c r="C32" i="4" s="1"/>
  <c r="K31" i="4"/>
  <c r="F31" i="4" s="1"/>
  <c r="C31" i="4" s="1"/>
  <c r="K30" i="4"/>
  <c r="F30" i="4" s="1"/>
  <c r="C30" i="4" s="1"/>
  <c r="K29" i="4"/>
  <c r="F29" i="4" s="1"/>
  <c r="C29" i="4" s="1"/>
  <c r="K28" i="4"/>
  <c r="F28" i="4" s="1"/>
  <c r="C28" i="4" s="1"/>
  <c r="K27" i="4"/>
  <c r="F27" i="4" s="1"/>
  <c r="C27" i="4" s="1"/>
  <c r="K26" i="4"/>
  <c r="F26" i="4" s="1"/>
  <c r="C26" i="4" s="1"/>
  <c r="K25" i="4"/>
  <c r="F25" i="4" s="1"/>
  <c r="C25" i="4" s="1"/>
  <c r="K24" i="4"/>
  <c r="F24" i="4" s="1"/>
  <c r="C24" i="4" s="1"/>
  <c r="K23" i="4"/>
  <c r="F23" i="4" s="1"/>
  <c r="C23" i="4" s="1"/>
  <c r="K22" i="4"/>
  <c r="F22" i="4" s="1"/>
  <c r="C22" i="4" s="1"/>
  <c r="K21" i="4"/>
  <c r="F21" i="4" s="1"/>
  <c r="C21" i="4" s="1"/>
  <c r="K20" i="4"/>
  <c r="F20" i="4" s="1"/>
  <c r="C20" i="4" s="1"/>
  <c r="K19" i="4"/>
  <c r="F19" i="4" s="1"/>
  <c r="C19" i="4" s="1"/>
  <c r="K18" i="4"/>
  <c r="F18" i="4" s="1"/>
  <c r="C18" i="4" s="1"/>
  <c r="K17" i="4"/>
  <c r="F17" i="4" s="1"/>
  <c r="C17" i="4" s="1"/>
  <c r="K16" i="4"/>
  <c r="F16" i="4" s="1"/>
  <c r="C16" i="4" s="1"/>
  <c r="K15" i="4"/>
  <c r="K14" i="4"/>
  <c r="F14" i="4" s="1"/>
  <c r="C14" i="4" s="1"/>
  <c r="K13" i="4"/>
  <c r="F13" i="4" s="1"/>
  <c r="C13" i="4" s="1"/>
  <c r="K12" i="4"/>
  <c r="F12" i="4" s="1"/>
  <c r="C12" i="4" s="1"/>
  <c r="K11" i="4"/>
  <c r="F11" i="4" s="1"/>
  <c r="C11" i="4" s="1"/>
  <c r="K10" i="4"/>
  <c r="F10" i="4" s="1"/>
  <c r="C10" i="4" s="1"/>
  <c r="K9" i="4"/>
  <c r="F9" i="4" s="1"/>
  <c r="C9" i="4" s="1"/>
  <c r="K8" i="4"/>
  <c r="F8" i="4" s="1"/>
  <c r="C8" i="4" s="1"/>
  <c r="K7" i="4"/>
  <c r="F7" i="4" s="1"/>
  <c r="C7" i="4" s="1"/>
  <c r="K6" i="4"/>
  <c r="F6" i="4" s="1"/>
  <c r="C6" i="4" s="1"/>
  <c r="K5" i="4"/>
  <c r="F5" i="4" s="1"/>
  <c r="C5" i="4" s="1"/>
  <c r="K4" i="4"/>
  <c r="F4" i="4" s="1"/>
  <c r="C4" i="4" s="1"/>
  <c r="K3" i="4"/>
  <c r="F3" i="4" s="1"/>
  <c r="C3" i="4" s="1"/>
  <c r="K103" i="2"/>
  <c r="F103" i="2" s="1"/>
  <c r="C103" i="2" s="1"/>
  <c r="K102" i="2"/>
  <c r="F102" i="2" s="1"/>
  <c r="C102" i="2" s="1"/>
  <c r="K101" i="2"/>
  <c r="F101" i="2" s="1"/>
  <c r="C101" i="2" s="1"/>
  <c r="K100" i="2"/>
  <c r="F100" i="2" s="1"/>
  <c r="C100" i="2" s="1"/>
  <c r="K99" i="2"/>
  <c r="K98" i="2"/>
  <c r="F98" i="2" s="1"/>
  <c r="C98" i="2" s="1"/>
  <c r="K97" i="2"/>
  <c r="F97" i="2" s="1"/>
  <c r="C97" i="2" s="1"/>
  <c r="K96" i="2"/>
  <c r="F96" i="2" s="1"/>
  <c r="C96" i="2" s="1"/>
  <c r="K95" i="2"/>
  <c r="F95" i="2" s="1"/>
  <c r="C95" i="2" s="1"/>
  <c r="K94" i="2"/>
  <c r="F94" i="2" s="1"/>
  <c r="C94" i="2" s="1"/>
  <c r="K93" i="2"/>
  <c r="F93" i="2" s="1"/>
  <c r="C93" i="2" s="1"/>
  <c r="K92" i="2"/>
  <c r="F92" i="2" s="1"/>
  <c r="C92" i="2" s="1"/>
  <c r="K91" i="2"/>
  <c r="F91" i="2" s="1"/>
  <c r="C91" i="2" s="1"/>
  <c r="K90" i="2"/>
  <c r="F90" i="2" s="1"/>
  <c r="C90" i="2" s="1"/>
  <c r="K89" i="2"/>
  <c r="F89" i="2" s="1"/>
  <c r="C89" i="2" s="1"/>
  <c r="K88" i="2"/>
  <c r="F88" i="2" s="1"/>
  <c r="C88" i="2" s="1"/>
  <c r="K87" i="2"/>
  <c r="F87" i="2" s="1"/>
  <c r="C87" i="2" s="1"/>
  <c r="K86" i="2"/>
  <c r="F86" i="2" s="1"/>
  <c r="C86" i="2" s="1"/>
  <c r="K84" i="2"/>
  <c r="F84" i="2" s="1"/>
  <c r="C84" i="2" s="1"/>
  <c r="K83" i="2"/>
  <c r="F83" i="2" s="1"/>
  <c r="C83" i="2" s="1"/>
  <c r="K82" i="2"/>
  <c r="F82" i="2" s="1"/>
  <c r="C82" i="2" s="1"/>
  <c r="K81" i="2"/>
  <c r="F81" i="2" s="1"/>
  <c r="C81" i="2" s="1"/>
  <c r="K80" i="2"/>
  <c r="F80" i="2" s="1"/>
  <c r="C80" i="2" s="1"/>
  <c r="K79" i="2"/>
  <c r="F79" i="2" s="1"/>
  <c r="C79" i="2" s="1"/>
  <c r="K78" i="2"/>
  <c r="F78" i="2" s="1"/>
  <c r="C78" i="2" s="1"/>
  <c r="K77" i="2"/>
  <c r="F77" i="2" s="1"/>
  <c r="C77" i="2" s="1"/>
  <c r="K76" i="2"/>
  <c r="F76" i="2" s="1"/>
  <c r="C76" i="2" s="1"/>
  <c r="K75" i="2"/>
  <c r="F75" i="2" s="1"/>
  <c r="C75" i="2" s="1"/>
  <c r="K72" i="2"/>
  <c r="F72" i="2" s="1"/>
  <c r="C72" i="2" s="1"/>
  <c r="K71" i="2"/>
  <c r="F71" i="2" s="1"/>
  <c r="C71" i="2" s="1"/>
  <c r="K66" i="2"/>
  <c r="F66" i="2" s="1"/>
  <c r="C66" i="2" s="1"/>
  <c r="K65" i="2"/>
  <c r="F65" i="2" s="1"/>
  <c r="C65" i="2" s="1"/>
  <c r="K64" i="2"/>
  <c r="F64" i="2" s="1"/>
  <c r="C64" i="2" s="1"/>
  <c r="K63" i="2"/>
  <c r="F63" i="2" s="1"/>
  <c r="C63" i="2" s="1"/>
  <c r="K62" i="2"/>
  <c r="F62" i="2" s="1"/>
  <c r="C62" i="2" s="1"/>
  <c r="K61" i="2"/>
  <c r="F61" i="2" s="1"/>
  <c r="C61" i="2" s="1"/>
  <c r="K60" i="2"/>
  <c r="F60" i="2" s="1"/>
  <c r="C60" i="2" s="1"/>
  <c r="K59" i="2"/>
  <c r="F59" i="2" s="1"/>
  <c r="C59" i="2" s="1"/>
  <c r="K55" i="2"/>
  <c r="F55" i="2" s="1"/>
  <c r="C55" i="2" s="1"/>
  <c r="K54" i="2"/>
  <c r="F54" i="2" s="1"/>
  <c r="C54" i="2" s="1"/>
  <c r="K53" i="2"/>
  <c r="F53" i="2" s="1"/>
  <c r="C53" i="2" s="1"/>
  <c r="K52" i="2"/>
  <c r="F52" i="2" s="1"/>
  <c r="C52" i="2" s="1"/>
  <c r="K51" i="2"/>
  <c r="F51" i="2" s="1"/>
  <c r="C51" i="2" s="1"/>
  <c r="K50" i="2"/>
  <c r="F50" i="2" s="1"/>
  <c r="C50" i="2" s="1"/>
  <c r="K49" i="2"/>
  <c r="F49" i="2" s="1"/>
  <c r="C49" i="2" s="1"/>
  <c r="K48" i="2"/>
  <c r="F48" i="2" s="1"/>
  <c r="C48" i="2" s="1"/>
  <c r="K47" i="2"/>
  <c r="F47" i="2" s="1"/>
  <c r="C47" i="2" s="1"/>
  <c r="K46" i="2"/>
  <c r="F46" i="2" s="1"/>
  <c r="C46" i="2" s="1"/>
  <c r="K45" i="2"/>
  <c r="F45" i="2" s="1"/>
  <c r="C45" i="2" s="1"/>
  <c r="K44" i="2"/>
  <c r="F44" i="2" s="1"/>
  <c r="C44" i="2" s="1"/>
  <c r="K43" i="2"/>
  <c r="F43" i="2" s="1"/>
  <c r="C43" i="2" s="1"/>
  <c r="K42" i="2"/>
  <c r="K41" i="2"/>
  <c r="F41" i="2" s="1"/>
  <c r="C41" i="2" s="1"/>
  <c r="K40" i="2"/>
  <c r="F40" i="2" s="1"/>
  <c r="C40" i="2" s="1"/>
  <c r="K39" i="2"/>
  <c r="F39" i="2" s="1"/>
  <c r="C39" i="2" s="1"/>
  <c r="K38" i="2"/>
  <c r="F38" i="2" s="1"/>
  <c r="C38" i="2" s="1"/>
  <c r="K36" i="2"/>
  <c r="F36" i="2" s="1"/>
  <c r="C36" i="2" s="1"/>
  <c r="K34" i="2"/>
  <c r="F34" i="2" s="1"/>
  <c r="C34" i="2" s="1"/>
  <c r="K33" i="2"/>
  <c r="K32" i="2"/>
  <c r="F32" i="2" s="1"/>
  <c r="C32" i="2" s="1"/>
  <c r="K31" i="2"/>
  <c r="F31" i="2" s="1"/>
  <c r="C31" i="2" s="1"/>
  <c r="K30" i="2"/>
  <c r="F30" i="2" s="1"/>
  <c r="C30" i="2" s="1"/>
  <c r="K29" i="2"/>
  <c r="F29" i="2" s="1"/>
  <c r="C29" i="2" s="1"/>
  <c r="K28" i="2"/>
  <c r="F28" i="2" s="1"/>
  <c r="C28" i="2" s="1"/>
  <c r="K27" i="2"/>
  <c r="F27" i="2" s="1"/>
  <c r="C27" i="2" s="1"/>
  <c r="K26" i="2"/>
  <c r="F26" i="2" s="1"/>
  <c r="C26" i="2" s="1"/>
  <c r="K25" i="2"/>
  <c r="F25" i="2" s="1"/>
  <c r="C25" i="2" s="1"/>
  <c r="K24" i="2"/>
  <c r="F24" i="2" s="1"/>
  <c r="C24" i="2" s="1"/>
  <c r="K23" i="2"/>
  <c r="F23" i="2" s="1"/>
  <c r="C23" i="2" s="1"/>
  <c r="K22" i="2"/>
  <c r="F22" i="2" s="1"/>
  <c r="C22" i="2" s="1"/>
  <c r="K21" i="2"/>
  <c r="F21" i="2" s="1"/>
  <c r="C21" i="2" s="1"/>
  <c r="K20" i="2"/>
  <c r="F20" i="2" s="1"/>
  <c r="C20" i="2" s="1"/>
  <c r="K19" i="2"/>
  <c r="F19" i="2" s="1"/>
  <c r="C19" i="2" s="1"/>
  <c r="K18" i="2"/>
  <c r="F18" i="2" s="1"/>
  <c r="C18" i="2" s="1"/>
  <c r="K17" i="2"/>
  <c r="F17" i="2" s="1"/>
  <c r="C17" i="2" s="1"/>
  <c r="K16" i="2"/>
  <c r="F16" i="2" s="1"/>
  <c r="C16" i="2" s="1"/>
  <c r="K15" i="2"/>
  <c r="F15" i="2" s="1"/>
  <c r="C15" i="2" s="1"/>
  <c r="K14" i="2"/>
  <c r="F14" i="2" s="1"/>
  <c r="C14" i="2" s="1"/>
  <c r="K13" i="2"/>
  <c r="F13" i="2" s="1"/>
  <c r="C13" i="2" s="1"/>
  <c r="K12" i="2"/>
  <c r="F12" i="2" s="1"/>
  <c r="C12" i="2" s="1"/>
  <c r="K11" i="2"/>
  <c r="F11" i="2" s="1"/>
  <c r="C11" i="2" s="1"/>
  <c r="K10" i="2"/>
  <c r="F10" i="2" s="1"/>
  <c r="C10" i="2" s="1"/>
  <c r="K9" i="2"/>
  <c r="F9" i="2" s="1"/>
  <c r="C9" i="2" s="1"/>
  <c r="K8" i="2"/>
  <c r="F8" i="2" s="1"/>
  <c r="C8" i="2" s="1"/>
  <c r="K7" i="2"/>
  <c r="F7" i="2" s="1"/>
  <c r="C7" i="2" s="1"/>
  <c r="K6" i="2"/>
  <c r="F6" i="2" s="1"/>
  <c r="C6" i="2" s="1"/>
  <c r="K5" i="2"/>
  <c r="F5" i="2" s="1"/>
  <c r="C5" i="2" s="1"/>
  <c r="K4" i="2"/>
  <c r="F4" i="2" s="1"/>
  <c r="C4" i="2" s="1"/>
  <c r="K3" i="2"/>
  <c r="F3" i="2" s="1"/>
  <c r="C3" i="2" s="1"/>
  <c r="K11" i="3"/>
  <c r="F11" i="3" s="1"/>
  <c r="C11" i="3" s="1"/>
  <c r="K12" i="3"/>
  <c r="F12" i="3" s="1"/>
  <c r="C12" i="3" s="1"/>
  <c r="K13" i="3"/>
  <c r="F13" i="3" s="1"/>
  <c r="C13" i="3" s="1"/>
  <c r="K14" i="3"/>
  <c r="F14" i="3" s="1"/>
  <c r="C14" i="3" s="1"/>
  <c r="K15" i="3"/>
  <c r="F15" i="3" s="1"/>
  <c r="C15" i="3" s="1"/>
  <c r="K16" i="3"/>
  <c r="F16" i="3" s="1"/>
  <c r="C16" i="3" s="1"/>
  <c r="K17" i="3"/>
  <c r="F17" i="3" s="1"/>
  <c r="C17" i="3" s="1"/>
  <c r="K18" i="3"/>
  <c r="F18" i="3" s="1"/>
  <c r="C18" i="3" s="1"/>
  <c r="K19" i="3"/>
  <c r="F19" i="3" s="1"/>
  <c r="C19" i="3" s="1"/>
  <c r="K20" i="3"/>
  <c r="F20" i="3" s="1"/>
  <c r="C20" i="3" s="1"/>
  <c r="K21" i="3"/>
  <c r="F21" i="3" s="1"/>
  <c r="C21" i="3" s="1"/>
  <c r="K22" i="3"/>
  <c r="F22" i="3" s="1"/>
  <c r="C22" i="3" s="1"/>
  <c r="K23" i="3"/>
  <c r="F23" i="3" s="1"/>
  <c r="C23" i="3" s="1"/>
  <c r="K24" i="3"/>
  <c r="F24" i="3" s="1"/>
  <c r="C24" i="3" s="1"/>
  <c r="K25" i="3"/>
  <c r="F25" i="3" s="1"/>
  <c r="C25" i="3" s="1"/>
  <c r="K26" i="3"/>
  <c r="F26" i="3" s="1"/>
  <c r="C26" i="3" s="1"/>
  <c r="K27" i="3"/>
  <c r="F27" i="3" s="1"/>
  <c r="C27" i="3" s="1"/>
  <c r="K28" i="3"/>
  <c r="F28" i="3" s="1"/>
  <c r="C28" i="3" s="1"/>
  <c r="K29" i="3"/>
  <c r="F29" i="3" s="1"/>
  <c r="C29" i="3" s="1"/>
  <c r="K30" i="3"/>
  <c r="F30" i="3" s="1"/>
  <c r="C30" i="3" s="1"/>
  <c r="K31" i="3"/>
  <c r="F31" i="3" s="1"/>
  <c r="C31" i="3" s="1"/>
  <c r="K32" i="3"/>
  <c r="F32" i="3" s="1"/>
  <c r="C32" i="3" s="1"/>
  <c r="K33" i="3"/>
  <c r="F33" i="3" s="1"/>
  <c r="C33" i="3" s="1"/>
  <c r="K34" i="3"/>
  <c r="F34" i="3" s="1"/>
  <c r="C34" i="3" s="1"/>
  <c r="K36" i="3"/>
  <c r="F36" i="3" s="1"/>
  <c r="C36" i="3" s="1"/>
  <c r="K38" i="3"/>
  <c r="F38" i="3" s="1"/>
  <c r="C38" i="3" s="1"/>
  <c r="K39" i="3"/>
  <c r="F39" i="3" s="1"/>
  <c r="C39" i="3" s="1"/>
  <c r="K40" i="3"/>
  <c r="F40" i="3" s="1"/>
  <c r="C40" i="3" s="1"/>
  <c r="K41" i="3"/>
  <c r="F41" i="3" s="1"/>
  <c r="C41" i="3" s="1"/>
  <c r="K42" i="3"/>
  <c r="F42" i="3" s="1"/>
  <c r="C42" i="3" s="1"/>
  <c r="K43" i="3"/>
  <c r="F43" i="3" s="1"/>
  <c r="C43" i="3" s="1"/>
  <c r="K44" i="3"/>
  <c r="F44" i="3" s="1"/>
  <c r="C44" i="3" s="1"/>
  <c r="K45" i="3"/>
  <c r="F45" i="3" s="1"/>
  <c r="C45" i="3" s="1"/>
  <c r="K46" i="3"/>
  <c r="F46" i="3" s="1"/>
  <c r="C46" i="3" s="1"/>
  <c r="K47" i="3"/>
  <c r="F47" i="3" s="1"/>
  <c r="C47" i="3" s="1"/>
  <c r="K48" i="3"/>
  <c r="F48" i="3" s="1"/>
  <c r="C48" i="3" s="1"/>
  <c r="K49" i="3"/>
  <c r="F49" i="3" s="1"/>
  <c r="C49" i="3" s="1"/>
  <c r="K50" i="3"/>
  <c r="F50" i="3" s="1"/>
  <c r="C50" i="3" s="1"/>
  <c r="K51" i="3"/>
  <c r="F51" i="3" s="1"/>
  <c r="C51" i="3" s="1"/>
  <c r="K52" i="3"/>
  <c r="F52" i="3" s="1"/>
  <c r="C52" i="3" s="1"/>
  <c r="K53" i="3"/>
  <c r="F53" i="3" s="1"/>
  <c r="C53" i="3" s="1"/>
  <c r="K54" i="3"/>
  <c r="F54" i="3" s="1"/>
  <c r="C54" i="3" s="1"/>
  <c r="K55" i="3"/>
  <c r="F55" i="3" s="1"/>
  <c r="C55" i="3" s="1"/>
  <c r="K56" i="3"/>
  <c r="F56" i="3" s="1"/>
  <c r="C56" i="3" s="1"/>
  <c r="K57" i="3"/>
  <c r="F57" i="3" s="1"/>
  <c r="C57" i="3" s="1"/>
  <c r="K58" i="3"/>
  <c r="F58" i="3" s="1"/>
  <c r="C58" i="3" s="1"/>
  <c r="K59" i="3"/>
  <c r="F59" i="3" s="1"/>
  <c r="C59" i="3" s="1"/>
  <c r="K60" i="3"/>
  <c r="F60" i="3" s="1"/>
  <c r="C60" i="3" s="1"/>
  <c r="K61" i="3"/>
  <c r="F61" i="3" s="1"/>
  <c r="C61" i="3" s="1"/>
  <c r="K62" i="3"/>
  <c r="F62" i="3" s="1"/>
  <c r="C62" i="3" s="1"/>
  <c r="K63" i="3"/>
  <c r="F63" i="3" s="1"/>
  <c r="C63" i="3" s="1"/>
  <c r="K64" i="3"/>
  <c r="F64" i="3" s="1"/>
  <c r="C64" i="3" s="1"/>
  <c r="K65" i="3"/>
  <c r="F65" i="3" s="1"/>
  <c r="C65" i="3" s="1"/>
  <c r="K66" i="3"/>
  <c r="F66" i="3" s="1"/>
  <c r="C66" i="3" s="1"/>
  <c r="K67" i="3"/>
  <c r="F67" i="3" s="1"/>
  <c r="C67" i="3" s="1"/>
  <c r="K71" i="3"/>
  <c r="F71" i="3" s="1"/>
  <c r="C71" i="3" s="1"/>
  <c r="K72" i="3"/>
  <c r="F72" i="3" s="1"/>
  <c r="C72" i="3" s="1"/>
  <c r="K75" i="3"/>
  <c r="F75" i="3" s="1"/>
  <c r="C75" i="3" s="1"/>
  <c r="K76" i="3"/>
  <c r="F76" i="3" s="1"/>
  <c r="C76" i="3" s="1"/>
  <c r="K77" i="3"/>
  <c r="F77" i="3" s="1"/>
  <c r="C77" i="3" s="1"/>
  <c r="K78" i="3"/>
  <c r="F78" i="3" s="1"/>
  <c r="C78" i="3" s="1"/>
  <c r="K79" i="3"/>
  <c r="F79" i="3" s="1"/>
  <c r="C79" i="3" s="1"/>
  <c r="K80" i="3"/>
  <c r="F80" i="3" s="1"/>
  <c r="C80" i="3" s="1"/>
  <c r="K81" i="3"/>
  <c r="F81" i="3" s="1"/>
  <c r="C81" i="3" s="1"/>
  <c r="K82" i="3"/>
  <c r="F82" i="3" s="1"/>
  <c r="C82" i="3" s="1"/>
  <c r="K83" i="3"/>
  <c r="F83" i="3" s="1"/>
  <c r="C83" i="3" s="1"/>
  <c r="K84" i="3"/>
  <c r="F84" i="3" s="1"/>
  <c r="C84" i="3" s="1"/>
  <c r="K86" i="3"/>
  <c r="F86" i="3" s="1"/>
  <c r="C86" i="3" s="1"/>
  <c r="K87" i="3"/>
  <c r="K88" i="3"/>
  <c r="F88" i="3" s="1"/>
  <c r="C88" i="3" s="1"/>
  <c r="K89" i="3"/>
  <c r="F89" i="3" s="1"/>
  <c r="C89" i="3" s="1"/>
  <c r="K90" i="3"/>
  <c r="F90" i="3"/>
  <c r="C90" i="3" s="1"/>
  <c r="K91" i="3"/>
  <c r="F91" i="3" s="1"/>
  <c r="C91" i="3" s="1"/>
  <c r="K92" i="3"/>
  <c r="F92" i="3" s="1"/>
  <c r="C92" i="3" s="1"/>
  <c r="K93" i="3"/>
  <c r="F93" i="3" s="1"/>
  <c r="C93" i="3" s="1"/>
  <c r="K94" i="3"/>
  <c r="F94" i="3" s="1"/>
  <c r="C94" i="3" s="1"/>
  <c r="K95" i="3"/>
  <c r="F95" i="3" s="1"/>
  <c r="C95" i="3" s="1"/>
  <c r="K96" i="3"/>
  <c r="F96" i="3" s="1"/>
  <c r="C96" i="3" s="1"/>
  <c r="K97" i="3"/>
  <c r="F97" i="3" s="1"/>
  <c r="C97" i="3" s="1"/>
  <c r="K98" i="3"/>
  <c r="F98" i="3" s="1"/>
  <c r="C98" i="3" s="1"/>
  <c r="K99" i="3"/>
  <c r="F99" i="3" s="1"/>
  <c r="C99" i="3" s="1"/>
  <c r="K100" i="3"/>
  <c r="F100" i="3" s="1"/>
  <c r="C100" i="3" s="1"/>
  <c r="K101" i="3"/>
  <c r="F101" i="3" s="1"/>
  <c r="C101" i="3" s="1"/>
  <c r="K102" i="3"/>
  <c r="F102" i="3" s="1"/>
  <c r="C102" i="3" s="1"/>
  <c r="K103" i="3"/>
  <c r="F103" i="3" s="1"/>
  <c r="C103" i="3" s="1"/>
  <c r="K4" i="3"/>
  <c r="F4" i="3" s="1"/>
  <c r="C4" i="3" s="1"/>
  <c r="K5" i="3"/>
  <c r="F5" i="3" s="1"/>
  <c r="C5" i="3" s="1"/>
  <c r="K6" i="3"/>
  <c r="F6" i="3" s="1"/>
  <c r="C6" i="3" s="1"/>
  <c r="K7" i="3"/>
  <c r="F7" i="3" s="1"/>
  <c r="C7" i="3" s="1"/>
  <c r="K8" i="3"/>
  <c r="F8" i="3" s="1"/>
  <c r="C8" i="3" s="1"/>
  <c r="K9" i="3"/>
  <c r="F9" i="3" s="1"/>
  <c r="C9" i="3" s="1"/>
  <c r="K10" i="3"/>
  <c r="F10" i="3" s="1"/>
  <c r="C10" i="3" s="1"/>
  <c r="K3" i="3"/>
  <c r="F3" i="3" s="1"/>
  <c r="C3" i="3" s="1"/>
  <c r="J10" i="6"/>
  <c r="I10" i="6" s="1"/>
  <c r="F10" i="6"/>
  <c r="C10" i="6" s="1"/>
  <c r="J9" i="6"/>
  <c r="I9" i="6" s="1"/>
  <c r="F9" i="6"/>
  <c r="C9" i="6" s="1"/>
  <c r="J8" i="6"/>
  <c r="I8" i="6" s="1"/>
  <c r="F8" i="6"/>
  <c r="C8" i="6" s="1"/>
  <c r="J7" i="6"/>
  <c r="I7" i="6" s="1"/>
  <c r="F7" i="6"/>
  <c r="C7" i="6" s="1"/>
  <c r="J6" i="6"/>
  <c r="I6" i="6" s="1"/>
  <c r="F6" i="6"/>
  <c r="C6" i="6" s="1"/>
  <c r="J5" i="6"/>
  <c r="I5" i="6" s="1"/>
  <c r="F5" i="6"/>
  <c r="C5" i="6" s="1"/>
  <c r="J4" i="6"/>
  <c r="I4" i="6" s="1"/>
  <c r="F4" i="6"/>
  <c r="C4" i="6" s="1"/>
  <c r="J3" i="6"/>
  <c r="I3" i="6" s="1"/>
  <c r="F3" i="6"/>
  <c r="C3" i="6" s="1"/>
  <c r="J48" i="6"/>
  <c r="I48" i="6" s="1"/>
  <c r="F48" i="6"/>
  <c r="C48" i="6" s="1"/>
  <c r="F49" i="6"/>
  <c r="C49" i="6" s="1"/>
  <c r="J49" i="6"/>
  <c r="I49" i="6" s="1"/>
  <c r="J55" i="6"/>
  <c r="F55" i="6"/>
  <c r="C55" i="6" s="1"/>
  <c r="J54" i="6"/>
  <c r="F54" i="6"/>
  <c r="C54" i="6" s="1"/>
  <c r="J65" i="6"/>
  <c r="F65" i="6"/>
  <c r="C65" i="6" s="1"/>
  <c r="J64" i="6"/>
  <c r="F64" i="6"/>
  <c r="C64" i="6" s="1"/>
  <c r="J103" i="6"/>
  <c r="I103" i="6" s="1"/>
  <c r="F103" i="6"/>
  <c r="C103" i="6" s="1"/>
  <c r="J102" i="6"/>
  <c r="I102" i="6" s="1"/>
  <c r="F102" i="6"/>
  <c r="C102" i="6" s="1"/>
  <c r="J101" i="6"/>
  <c r="I101" i="6" s="1"/>
  <c r="F101" i="6"/>
  <c r="C101" i="6" s="1"/>
  <c r="J100" i="6"/>
  <c r="I100" i="6" s="1"/>
  <c r="F100" i="6"/>
  <c r="C100" i="6" s="1"/>
  <c r="J99" i="6"/>
  <c r="I99" i="6" s="1"/>
  <c r="F99" i="6"/>
  <c r="C99" i="6" s="1"/>
  <c r="J98" i="6"/>
  <c r="I98" i="6" s="1"/>
  <c r="F98" i="6"/>
  <c r="C98" i="6" s="1"/>
  <c r="J97" i="6"/>
  <c r="I97" i="6" s="1"/>
  <c r="F97" i="6"/>
  <c r="C97" i="6" s="1"/>
  <c r="J96" i="6"/>
  <c r="I96" i="6" s="1"/>
  <c r="F96" i="6"/>
  <c r="C96" i="6" s="1"/>
  <c r="J95" i="6"/>
  <c r="I95" i="6" s="1"/>
  <c r="F95" i="6"/>
  <c r="C95" i="6" s="1"/>
  <c r="J94" i="6"/>
  <c r="I94" i="6" s="1"/>
  <c r="F94" i="6"/>
  <c r="C94" i="6" s="1"/>
  <c r="J93" i="6"/>
  <c r="I93" i="6" s="1"/>
  <c r="F93" i="6"/>
  <c r="C93" i="6" s="1"/>
  <c r="J92" i="6"/>
  <c r="I92" i="6" s="1"/>
  <c r="F92" i="6"/>
  <c r="C92" i="6" s="1"/>
  <c r="J91" i="6"/>
  <c r="I91" i="6" s="1"/>
  <c r="F91" i="6"/>
  <c r="C91" i="6" s="1"/>
  <c r="J90" i="6"/>
  <c r="I90" i="6" s="1"/>
  <c r="F90" i="6"/>
  <c r="C90" i="6" s="1"/>
  <c r="J89" i="6"/>
  <c r="I89" i="6" s="1"/>
  <c r="F89" i="6"/>
  <c r="C89" i="6" s="1"/>
  <c r="J88" i="6"/>
  <c r="I88" i="6" s="1"/>
  <c r="F88" i="6"/>
  <c r="C88" i="6" s="1"/>
  <c r="J87" i="6"/>
  <c r="I87" i="6" s="1"/>
  <c r="F87" i="6"/>
  <c r="C87" i="6" s="1"/>
  <c r="J86" i="6"/>
  <c r="I86" i="6" s="1"/>
  <c r="F86" i="6"/>
  <c r="C86" i="6" s="1"/>
  <c r="J84" i="6"/>
  <c r="I84" i="6" s="1"/>
  <c r="F84" i="6"/>
  <c r="C84" i="6" s="1"/>
  <c r="J83" i="6"/>
  <c r="I83" i="6" s="1"/>
  <c r="F83" i="6"/>
  <c r="C83" i="6" s="1"/>
  <c r="J82" i="6"/>
  <c r="I82" i="6" s="1"/>
  <c r="F82" i="6"/>
  <c r="C82" i="6" s="1"/>
  <c r="J81" i="6"/>
  <c r="I81" i="6" s="1"/>
  <c r="F81" i="6"/>
  <c r="C81" i="6" s="1"/>
  <c r="J80" i="6"/>
  <c r="I80" i="6" s="1"/>
  <c r="F80" i="6"/>
  <c r="C80" i="6" s="1"/>
  <c r="J79" i="6"/>
  <c r="I79" i="6" s="1"/>
  <c r="F79" i="6"/>
  <c r="C79" i="6" s="1"/>
  <c r="J78" i="6"/>
  <c r="I78" i="6" s="1"/>
  <c r="F78" i="6"/>
  <c r="C78" i="6" s="1"/>
  <c r="J77" i="6"/>
  <c r="I77" i="6" s="1"/>
  <c r="F77" i="6"/>
  <c r="C77" i="6" s="1"/>
  <c r="J76" i="6"/>
  <c r="I76" i="6" s="1"/>
  <c r="F76" i="6"/>
  <c r="C76" i="6" s="1"/>
  <c r="J75" i="6"/>
  <c r="I75" i="6" s="1"/>
  <c r="F75" i="6"/>
  <c r="C75" i="6" s="1"/>
  <c r="J72" i="6"/>
  <c r="I72" i="6" s="1"/>
  <c r="F72" i="6"/>
  <c r="C72" i="6" s="1"/>
  <c r="J71" i="6"/>
  <c r="I71" i="6" s="1"/>
  <c r="F71" i="6"/>
  <c r="C71" i="6" s="1"/>
  <c r="J67" i="6"/>
  <c r="F67" i="6"/>
  <c r="C67" i="6" s="1"/>
  <c r="J66" i="6"/>
  <c r="F66" i="6"/>
  <c r="J63" i="6"/>
  <c r="F63" i="6"/>
  <c r="C63" i="6" s="1"/>
  <c r="J62" i="6"/>
  <c r="F62" i="6"/>
  <c r="C62" i="6" s="1"/>
  <c r="J58" i="6"/>
  <c r="F58" i="6"/>
  <c r="C58" i="6" s="1"/>
  <c r="J57" i="6"/>
  <c r="F57" i="6"/>
  <c r="C57" i="6" s="1"/>
  <c r="J56" i="6"/>
  <c r="F56" i="6"/>
  <c r="C56" i="6" s="1"/>
  <c r="J53" i="6"/>
  <c r="F53" i="6"/>
  <c r="C53" i="6" s="1"/>
  <c r="J52" i="6"/>
  <c r="F52" i="6"/>
  <c r="C52" i="6" s="1"/>
  <c r="J51" i="6"/>
  <c r="F51" i="6"/>
  <c r="C51" i="6" s="1"/>
  <c r="J50" i="6"/>
  <c r="F50" i="6"/>
  <c r="C50" i="6" s="1"/>
  <c r="J47" i="6"/>
  <c r="I47" i="6" s="1"/>
  <c r="F47" i="6"/>
  <c r="C47" i="6" s="1"/>
  <c r="J46" i="6"/>
  <c r="I46" i="6" s="1"/>
  <c r="F46" i="6"/>
  <c r="C46" i="6" s="1"/>
  <c r="J45" i="6"/>
  <c r="I45" i="6" s="1"/>
  <c r="F45" i="6"/>
  <c r="C45" i="6" s="1"/>
  <c r="J44" i="6"/>
  <c r="I44" i="6" s="1"/>
  <c r="F44" i="6"/>
  <c r="C44" i="6" s="1"/>
  <c r="J43" i="6"/>
  <c r="I43" i="6" s="1"/>
  <c r="F43" i="6"/>
  <c r="C43" i="6" s="1"/>
  <c r="J42" i="6"/>
  <c r="I42" i="6" s="1"/>
  <c r="F42" i="6"/>
  <c r="C42" i="6" s="1"/>
  <c r="J41" i="6"/>
  <c r="I41" i="6" s="1"/>
  <c r="F41" i="6"/>
  <c r="C41" i="6" s="1"/>
  <c r="J40" i="6"/>
  <c r="I40" i="6" s="1"/>
  <c r="F40" i="6"/>
  <c r="C40" i="6" s="1"/>
  <c r="J39" i="6"/>
  <c r="I39" i="6" s="1"/>
  <c r="F39" i="6"/>
  <c r="C39" i="6" s="1"/>
  <c r="J38" i="6"/>
  <c r="I38" i="6" s="1"/>
  <c r="F38" i="6"/>
  <c r="C38" i="6" s="1"/>
  <c r="J36" i="6"/>
  <c r="I36" i="6" s="1"/>
  <c r="F36" i="6"/>
  <c r="C36" i="6" s="1"/>
  <c r="J34" i="6"/>
  <c r="I34" i="6" s="1"/>
  <c r="F34" i="6"/>
  <c r="C34" i="6" s="1"/>
  <c r="J33" i="6"/>
  <c r="I33" i="6" s="1"/>
  <c r="F33" i="6"/>
  <c r="C33" i="6" s="1"/>
  <c r="J32" i="6"/>
  <c r="I32" i="6" s="1"/>
  <c r="F32" i="6"/>
  <c r="C32" i="6" s="1"/>
  <c r="J31" i="6"/>
  <c r="I31" i="6" s="1"/>
  <c r="F31" i="6"/>
  <c r="C31" i="6" s="1"/>
  <c r="J30" i="6"/>
  <c r="I30" i="6" s="1"/>
  <c r="F30" i="6"/>
  <c r="C30" i="6" s="1"/>
  <c r="J29" i="6"/>
  <c r="I29" i="6" s="1"/>
  <c r="F29" i="6"/>
  <c r="C29" i="6" s="1"/>
  <c r="J28" i="6"/>
  <c r="I28" i="6" s="1"/>
  <c r="F28" i="6"/>
  <c r="C28" i="6" s="1"/>
  <c r="J27" i="6"/>
  <c r="I27" i="6" s="1"/>
  <c r="F27" i="6"/>
  <c r="C27" i="6" s="1"/>
  <c r="J26" i="6"/>
  <c r="I26" i="6" s="1"/>
  <c r="F26" i="6"/>
  <c r="C26" i="6" s="1"/>
  <c r="J25" i="6"/>
  <c r="I25" i="6" s="1"/>
  <c r="F25" i="6"/>
  <c r="C25" i="6" s="1"/>
  <c r="J24" i="6"/>
  <c r="I24" i="6" s="1"/>
  <c r="F24" i="6"/>
  <c r="C24" i="6" s="1"/>
  <c r="J23" i="6"/>
  <c r="I23" i="6" s="1"/>
  <c r="F23" i="6"/>
  <c r="C23" i="6" s="1"/>
  <c r="J22" i="6"/>
  <c r="I22" i="6" s="1"/>
  <c r="F22" i="6"/>
  <c r="C22" i="6" s="1"/>
  <c r="J21" i="6"/>
  <c r="I21" i="6" s="1"/>
  <c r="F21" i="6"/>
  <c r="C21" i="6" s="1"/>
  <c r="J20" i="6"/>
  <c r="I20" i="6" s="1"/>
  <c r="F20" i="6"/>
  <c r="C20" i="6" s="1"/>
  <c r="J19" i="6"/>
  <c r="I19" i="6" s="1"/>
  <c r="F19" i="6"/>
  <c r="C19" i="6" s="1"/>
  <c r="J18" i="6"/>
  <c r="I18" i="6" s="1"/>
  <c r="F18" i="6"/>
  <c r="C18" i="6" s="1"/>
  <c r="J17" i="6"/>
  <c r="I17" i="6" s="1"/>
  <c r="F17" i="6"/>
  <c r="C17" i="6" s="1"/>
  <c r="J16" i="6"/>
  <c r="I16" i="6" s="1"/>
  <c r="F16" i="6"/>
  <c r="C16" i="6" s="1"/>
  <c r="J15" i="6"/>
  <c r="I15" i="6" s="1"/>
  <c r="F15" i="6"/>
  <c r="C15" i="6" s="1"/>
  <c r="J14" i="6"/>
  <c r="I14" i="6" s="1"/>
  <c r="F14" i="6"/>
  <c r="J13" i="6"/>
  <c r="I13" i="6" s="1"/>
  <c r="F13" i="6"/>
  <c r="C13" i="6" s="1"/>
  <c r="J12" i="6"/>
  <c r="I12" i="6" s="1"/>
  <c r="F12" i="6"/>
  <c r="C12" i="6" s="1"/>
  <c r="J11" i="6"/>
  <c r="I11" i="6" s="1"/>
  <c r="F11" i="6"/>
  <c r="C11" i="6" s="1"/>
  <c r="J85" i="4"/>
  <c r="J39" i="2"/>
  <c r="J19" i="2"/>
  <c r="J52" i="2"/>
  <c r="J87" i="2"/>
  <c r="J16" i="2"/>
  <c r="J101" i="2"/>
  <c r="J41" i="2"/>
  <c r="J83" i="2"/>
  <c r="J47" i="2"/>
  <c r="J13" i="2"/>
  <c r="J72" i="2"/>
  <c r="J24" i="2"/>
  <c r="J48" i="2"/>
  <c r="J91" i="2"/>
  <c r="J29" i="2"/>
  <c r="J62" i="2"/>
  <c r="J7" i="2"/>
  <c r="J34" i="2"/>
  <c r="J65" i="2"/>
  <c r="J73" i="2"/>
  <c r="I73" i="2" s="1"/>
  <c r="J56" i="2"/>
  <c r="J57" i="2"/>
  <c r="J85" i="2"/>
  <c r="J101" i="3"/>
  <c r="J11" i="3"/>
  <c r="J30" i="3"/>
  <c r="J82" i="3"/>
  <c r="J87" i="3"/>
  <c r="J43" i="3"/>
  <c r="J54" i="4"/>
  <c r="J89" i="4"/>
  <c r="J3" i="2"/>
  <c r="J15" i="2"/>
  <c r="J26" i="2"/>
  <c r="J31" i="2"/>
  <c r="J61" i="2"/>
  <c r="J86" i="2"/>
  <c r="J97" i="2"/>
  <c r="J103" i="2"/>
  <c r="J11" i="2"/>
  <c r="J23" i="2"/>
  <c r="J27" i="2"/>
  <c r="J50" i="2"/>
  <c r="J63" i="2"/>
  <c r="J81" i="2"/>
  <c r="J88" i="2"/>
  <c r="J99" i="2"/>
  <c r="J12" i="2"/>
  <c r="J40" i="2"/>
  <c r="J64" i="2"/>
  <c r="J82" i="2"/>
  <c r="J89" i="2"/>
  <c r="I89" i="2" s="1"/>
  <c r="J68" i="2"/>
  <c r="J14" i="2"/>
  <c r="J38" i="2"/>
  <c r="J77" i="2"/>
  <c r="J95" i="2"/>
  <c r="J30" i="2"/>
  <c r="J49" i="2"/>
  <c r="J66" i="2"/>
  <c r="J92" i="2"/>
  <c r="J96" i="2"/>
  <c r="J33" i="4"/>
  <c r="J66" i="4"/>
  <c r="J79" i="4"/>
  <c r="J44" i="4"/>
  <c r="J99" i="4"/>
  <c r="J91" i="4"/>
  <c r="J30" i="4"/>
  <c r="J31" i="4"/>
  <c r="J78" i="4"/>
  <c r="J96" i="4"/>
  <c r="I96" i="4" s="1"/>
  <c r="F91" i="5"/>
  <c r="C91" i="5" s="1"/>
  <c r="F33" i="2"/>
  <c r="C33" i="2" s="1"/>
  <c r="I13" i="2" l="1"/>
  <c r="I41" i="2"/>
  <c r="I97" i="2"/>
  <c r="I26" i="2"/>
  <c r="I39" i="2"/>
  <c r="I79" i="4"/>
  <c r="J99" i="5"/>
  <c r="I99" i="5" s="1"/>
  <c r="J67" i="5"/>
  <c r="I91" i="4"/>
  <c r="J84" i="4"/>
  <c r="I84" i="4" s="1"/>
  <c r="J67" i="4"/>
  <c r="I38" i="2"/>
  <c r="I88" i="2"/>
  <c r="J98" i="2"/>
  <c r="I98" i="2" s="1"/>
  <c r="J67" i="2"/>
  <c r="J95" i="5"/>
  <c r="I95" i="5" s="1"/>
  <c r="I31" i="2"/>
  <c r="I24" i="2"/>
  <c r="J24" i="3"/>
  <c r="I24" i="3" s="1"/>
  <c r="J21" i="3"/>
  <c r="I21" i="3" s="1"/>
  <c r="J67" i="3"/>
  <c r="J79" i="3"/>
  <c r="J19" i="3"/>
  <c r="I19" i="3" s="1"/>
  <c r="J72" i="3"/>
  <c r="J74" i="3"/>
  <c r="I74" i="3" s="1"/>
  <c r="J40" i="3"/>
  <c r="I40" i="3" s="1"/>
  <c r="J4" i="3"/>
  <c r="J46" i="3"/>
  <c r="J103" i="3"/>
  <c r="I103" i="3" s="1"/>
  <c r="I96" i="2"/>
  <c r="I85" i="4"/>
  <c r="I92" i="2"/>
  <c r="I19" i="2"/>
  <c r="I101" i="2"/>
  <c r="J68" i="3"/>
  <c r="J99" i="3"/>
  <c r="I99" i="3" s="1"/>
  <c r="J90" i="3"/>
  <c r="I90" i="3" s="1"/>
  <c r="J14" i="3"/>
  <c r="I14" i="3" s="1"/>
  <c r="J66" i="3"/>
  <c r="J37" i="3"/>
  <c r="I37" i="3" s="1"/>
  <c r="J16" i="3"/>
  <c r="I16" i="3" s="1"/>
  <c r="J34" i="3"/>
  <c r="I34" i="3" s="1"/>
  <c r="J12" i="3"/>
  <c r="I12" i="3" s="1"/>
  <c r="J76" i="3"/>
  <c r="I76" i="3" s="1"/>
  <c r="J96" i="3"/>
  <c r="I96" i="3" s="1"/>
  <c r="J10" i="3"/>
  <c r="J23" i="3"/>
  <c r="I23" i="3" s="1"/>
  <c r="J60" i="3"/>
  <c r="J58" i="3"/>
  <c r="J15" i="3"/>
  <c r="I15" i="3" s="1"/>
  <c r="J55" i="3"/>
  <c r="J59" i="3"/>
  <c r="J95" i="3"/>
  <c r="J32" i="3"/>
  <c r="I32" i="3" s="1"/>
  <c r="J97" i="3"/>
  <c r="I97" i="3" s="1"/>
  <c r="J41" i="3"/>
  <c r="I41" i="3" s="1"/>
  <c r="J54" i="3"/>
  <c r="J35" i="3"/>
  <c r="I35" i="3" s="1"/>
  <c r="J45" i="3"/>
  <c r="I45" i="3" s="1"/>
  <c r="J36" i="3"/>
  <c r="I36" i="3" s="1"/>
  <c r="J70" i="3"/>
  <c r="J69" i="3"/>
  <c r="J52" i="3"/>
  <c r="J31" i="3"/>
  <c r="I31" i="3" s="1"/>
  <c r="J64" i="3"/>
  <c r="J18" i="3"/>
  <c r="I18" i="3" s="1"/>
  <c r="J102" i="3"/>
  <c r="I102" i="3" s="1"/>
  <c r="I40" i="2"/>
  <c r="I87" i="3"/>
  <c r="I12" i="2"/>
  <c r="I87" i="2"/>
  <c r="I72" i="2"/>
  <c r="I83" i="2"/>
  <c r="I3" i="2"/>
  <c r="I16" i="2"/>
  <c r="I95" i="3"/>
  <c r="F87" i="3"/>
  <c r="C87" i="3" s="1"/>
  <c r="I91" i="2"/>
  <c r="I95" i="2"/>
  <c r="I86" i="2"/>
  <c r="I85" i="2"/>
  <c r="I44" i="4"/>
  <c r="I30" i="4"/>
  <c r="I15" i="2"/>
  <c r="I101" i="3"/>
  <c r="I99" i="4"/>
  <c r="I34" i="2"/>
  <c r="I29" i="2"/>
  <c r="I5" i="3"/>
  <c r="J60" i="5"/>
  <c r="J17" i="5"/>
  <c r="I17" i="5" s="1"/>
  <c r="J4" i="4"/>
  <c r="I4" i="4" s="1"/>
  <c r="J14" i="4"/>
  <c r="I14" i="4" s="1"/>
  <c r="J102" i="2"/>
  <c r="I102" i="2" s="1"/>
  <c r="J9" i="2"/>
  <c r="I9" i="2" s="1"/>
  <c r="J74" i="2"/>
  <c r="I74" i="2" s="1"/>
  <c r="J28" i="2"/>
  <c r="I28" i="2" s="1"/>
  <c r="J32" i="2"/>
  <c r="I32" i="2" s="1"/>
  <c r="J71" i="2"/>
  <c r="I71" i="2" s="1"/>
  <c r="J21" i="4"/>
  <c r="I21" i="4" s="1"/>
  <c r="J93" i="3"/>
  <c r="I93" i="3" s="1"/>
  <c r="J50" i="3"/>
  <c r="J26" i="3"/>
  <c r="I26" i="3" s="1"/>
  <c r="J44" i="3"/>
  <c r="I44" i="3" s="1"/>
  <c r="J71" i="3"/>
  <c r="I71" i="3" s="1"/>
  <c r="J6" i="3"/>
  <c r="I6" i="3" s="1"/>
  <c r="J100" i="2"/>
  <c r="I100" i="2" s="1"/>
  <c r="J85" i="3"/>
  <c r="I85" i="3" s="1"/>
  <c r="J44" i="2"/>
  <c r="I44" i="2" s="1"/>
  <c r="J49" i="5"/>
  <c r="I49" i="5" s="1"/>
  <c r="J65" i="5"/>
  <c r="J103" i="5"/>
  <c r="I103" i="5" s="1"/>
  <c r="J59" i="5"/>
  <c r="J76" i="5"/>
  <c r="I76" i="5" s="1"/>
  <c r="J52" i="5"/>
  <c r="J11" i="5"/>
  <c r="I11" i="5" s="1"/>
  <c r="J68" i="5"/>
  <c r="J78" i="3"/>
  <c r="I78" i="3" s="1"/>
  <c r="J71" i="5"/>
  <c r="I71" i="5" s="1"/>
  <c r="J4" i="5"/>
  <c r="I4" i="5" s="1"/>
  <c r="J45" i="5"/>
  <c r="I45" i="5" s="1"/>
  <c r="J35" i="5"/>
  <c r="I35" i="5" s="1"/>
  <c r="J29" i="5"/>
  <c r="I29" i="5" s="1"/>
  <c r="J46" i="5"/>
  <c r="I46" i="5" s="1"/>
  <c r="J9" i="5"/>
  <c r="I9" i="5" s="1"/>
  <c r="J73" i="3"/>
  <c r="I73" i="3" s="1"/>
  <c r="I99" i="2"/>
  <c r="F99" i="2"/>
  <c r="C99" i="2" s="1"/>
  <c r="I89" i="4"/>
  <c r="I78" i="4"/>
  <c r="I82" i="2"/>
  <c r="I43" i="3"/>
  <c r="I23" i="2"/>
  <c r="I11" i="2"/>
  <c r="I10" i="3"/>
  <c r="I4" i="3"/>
  <c r="I7" i="2"/>
  <c r="I49" i="2"/>
  <c r="I48" i="2"/>
  <c r="I46" i="3"/>
  <c r="J82" i="4"/>
  <c r="I82" i="4" s="1"/>
  <c r="J86" i="4"/>
  <c r="I86" i="4" s="1"/>
  <c r="J35" i="4"/>
  <c r="I35" i="4" s="1"/>
  <c r="J58" i="4"/>
  <c r="J76" i="4"/>
  <c r="I76" i="4" s="1"/>
  <c r="J98" i="5"/>
  <c r="I98" i="5" s="1"/>
  <c r="J97" i="5"/>
  <c r="I97" i="5" s="1"/>
  <c r="J62" i="5"/>
  <c r="J71" i="4"/>
  <c r="I71" i="4" s="1"/>
  <c r="J41" i="4"/>
  <c r="I41" i="4" s="1"/>
  <c r="J60" i="4"/>
  <c r="J39" i="5"/>
  <c r="I39" i="5" s="1"/>
  <c r="J25" i="5"/>
  <c r="I25" i="5" s="1"/>
  <c r="J81" i="4"/>
  <c r="I81" i="4" s="1"/>
  <c r="J39" i="4"/>
  <c r="I39" i="4" s="1"/>
  <c r="J28" i="4"/>
  <c r="I28" i="4" s="1"/>
  <c r="J56" i="4"/>
  <c r="J88" i="5"/>
  <c r="I88" i="5" s="1"/>
  <c r="J88" i="4"/>
  <c r="I88" i="4" s="1"/>
  <c r="J92" i="5"/>
  <c r="I92" i="5" s="1"/>
  <c r="J12" i="5"/>
  <c r="I12" i="5" s="1"/>
  <c r="J47" i="5"/>
  <c r="I47" i="5" s="1"/>
  <c r="J7" i="5"/>
  <c r="I7" i="5" s="1"/>
  <c r="J16" i="4"/>
  <c r="I16" i="4" s="1"/>
  <c r="J54" i="5"/>
  <c r="J64" i="4"/>
  <c r="J37" i="4"/>
  <c r="I37" i="4" s="1"/>
  <c r="J36" i="5"/>
  <c r="I36" i="5" s="1"/>
  <c r="J55" i="4"/>
  <c r="J29" i="4"/>
  <c r="I29" i="4" s="1"/>
  <c r="J26" i="5"/>
  <c r="I26" i="5" s="1"/>
  <c r="J63" i="4"/>
  <c r="J93" i="4"/>
  <c r="I93" i="4" s="1"/>
  <c r="J23" i="4"/>
  <c r="I23" i="4" s="1"/>
  <c r="J37" i="5"/>
  <c r="I37" i="5" s="1"/>
  <c r="J32" i="4"/>
  <c r="I32" i="4" s="1"/>
  <c r="J3" i="4"/>
  <c r="I3" i="4" s="1"/>
  <c r="J84" i="5"/>
  <c r="I84" i="5" s="1"/>
  <c r="J57" i="4"/>
  <c r="J79" i="5"/>
  <c r="I79" i="5" s="1"/>
  <c r="J6" i="4"/>
  <c r="I6" i="4" s="1"/>
  <c r="J57" i="5"/>
  <c r="J73" i="4"/>
  <c r="I73" i="4" s="1"/>
  <c r="J24" i="4"/>
  <c r="I24" i="4" s="1"/>
  <c r="J27" i="4"/>
  <c r="I27" i="4" s="1"/>
  <c r="J100" i="5"/>
  <c r="I100" i="5" s="1"/>
  <c r="J97" i="4"/>
  <c r="I97" i="4" s="1"/>
  <c r="J75" i="4"/>
  <c r="I75" i="4" s="1"/>
  <c r="J83" i="4"/>
  <c r="I83" i="4" s="1"/>
  <c r="J48" i="5"/>
  <c r="I48" i="5" s="1"/>
  <c r="J91" i="5"/>
  <c r="I91" i="5" s="1"/>
  <c r="J26" i="4"/>
  <c r="I26" i="4" s="1"/>
  <c r="J89" i="5"/>
  <c r="I89" i="5" s="1"/>
  <c r="J74" i="5"/>
  <c r="I74" i="5" s="1"/>
  <c r="J13" i="5"/>
  <c r="I13" i="5" s="1"/>
  <c r="J12" i="4"/>
  <c r="I12" i="4" s="1"/>
  <c r="J44" i="5"/>
  <c r="I44" i="5" s="1"/>
  <c r="J40" i="4"/>
  <c r="I40" i="4" s="1"/>
  <c r="J28" i="5"/>
  <c r="I28" i="5" s="1"/>
  <c r="J11" i="4"/>
  <c r="I11" i="4" s="1"/>
  <c r="J94" i="5"/>
  <c r="I94" i="5" s="1"/>
  <c r="J32" i="5"/>
  <c r="I32" i="5" s="1"/>
  <c r="J34" i="4"/>
  <c r="I34" i="4" s="1"/>
  <c r="J101" i="5"/>
  <c r="I101" i="5" s="1"/>
  <c r="J15" i="4"/>
  <c r="I15" i="4" s="1"/>
  <c r="J93" i="5"/>
  <c r="I93" i="5" s="1"/>
  <c r="J20" i="5"/>
  <c r="I20" i="5" s="1"/>
  <c r="J42" i="4"/>
  <c r="I42" i="4" s="1"/>
  <c r="J80" i="4"/>
  <c r="I80" i="4" s="1"/>
  <c r="J48" i="4"/>
  <c r="I48" i="4" s="1"/>
  <c r="J18" i="4"/>
  <c r="I18" i="4" s="1"/>
  <c r="J30" i="5"/>
  <c r="I30" i="5" s="1"/>
  <c r="J8" i="4"/>
  <c r="I8" i="4" s="1"/>
  <c r="J58" i="5"/>
  <c r="J20" i="4"/>
  <c r="I20" i="4" s="1"/>
  <c r="J98" i="4"/>
  <c r="I98" i="4" s="1"/>
  <c r="J13" i="4"/>
  <c r="I13" i="4" s="1"/>
  <c r="J92" i="4"/>
  <c r="I92" i="4" s="1"/>
  <c r="J62" i="4"/>
  <c r="J77" i="4"/>
  <c r="I77" i="4" s="1"/>
  <c r="J61" i="4"/>
  <c r="J18" i="5"/>
  <c r="I18" i="5" s="1"/>
  <c r="J46" i="4"/>
  <c r="I46" i="4" s="1"/>
  <c r="J103" i="4"/>
  <c r="I103" i="4" s="1"/>
  <c r="J102" i="5"/>
  <c r="I102" i="5" s="1"/>
  <c r="J50" i="4"/>
  <c r="J50" i="5"/>
  <c r="J63" i="5"/>
  <c r="J65" i="4"/>
  <c r="J87" i="5"/>
  <c r="I87" i="5" s="1"/>
  <c r="J100" i="4"/>
  <c r="I100" i="4" s="1"/>
  <c r="J68" i="4"/>
  <c r="J55" i="5"/>
  <c r="J8" i="5"/>
  <c r="I8" i="5" s="1"/>
  <c r="J51" i="4"/>
  <c r="J78" i="5"/>
  <c r="I78" i="5" s="1"/>
  <c r="J38" i="5"/>
  <c r="I38" i="5" s="1"/>
  <c r="J95" i="4"/>
  <c r="I95" i="4" s="1"/>
  <c r="J82" i="5"/>
  <c r="I82" i="5" s="1"/>
  <c r="J22" i="5"/>
  <c r="I22" i="5" s="1"/>
  <c r="J94" i="4"/>
  <c r="I94" i="4" s="1"/>
  <c r="J5" i="4"/>
  <c r="I5" i="4" s="1"/>
  <c r="J81" i="5"/>
  <c r="I81" i="5" s="1"/>
  <c r="J86" i="5"/>
  <c r="I86" i="5" s="1"/>
  <c r="J102" i="4"/>
  <c r="I102" i="4" s="1"/>
  <c r="J49" i="4"/>
  <c r="I49" i="4" s="1"/>
  <c r="J10" i="4"/>
  <c r="I10" i="4" s="1"/>
  <c r="J14" i="5"/>
  <c r="I14" i="5" s="1"/>
  <c r="J22" i="4"/>
  <c r="I22" i="4" s="1"/>
  <c r="J31" i="5"/>
  <c r="I31" i="5" s="1"/>
  <c r="J9" i="4"/>
  <c r="I9" i="4" s="1"/>
  <c r="J101" i="4"/>
  <c r="I101" i="4" s="1"/>
  <c r="J47" i="4"/>
  <c r="I47" i="4" s="1"/>
  <c r="J75" i="5"/>
  <c r="I75" i="5" s="1"/>
  <c r="J69" i="4"/>
  <c r="J41" i="5"/>
  <c r="I41" i="5" s="1"/>
  <c r="J52" i="4"/>
  <c r="J83" i="5"/>
  <c r="I83" i="5" s="1"/>
  <c r="J17" i="4"/>
  <c r="I17" i="4" s="1"/>
  <c r="J3" i="5"/>
  <c r="I3" i="5" s="1"/>
  <c r="J53" i="4"/>
  <c r="J43" i="5"/>
  <c r="I43" i="5" s="1"/>
  <c r="J24" i="5"/>
  <c r="I24" i="5" s="1"/>
  <c r="J96" i="5"/>
  <c r="I96" i="5" s="1"/>
  <c r="J74" i="4"/>
  <c r="I74" i="4" s="1"/>
  <c r="J73" i="5"/>
  <c r="I73" i="5" s="1"/>
  <c r="J7" i="4"/>
  <c r="I7" i="4" s="1"/>
  <c r="J33" i="5"/>
  <c r="I33" i="5" s="1"/>
  <c r="J36" i="4"/>
  <c r="I36" i="4" s="1"/>
  <c r="J72" i="5"/>
  <c r="I72" i="5" s="1"/>
  <c r="J87" i="4"/>
  <c r="I87" i="4" s="1"/>
  <c r="J45" i="4"/>
  <c r="I45" i="4" s="1"/>
  <c r="J59" i="4"/>
  <c r="J16" i="5"/>
  <c r="I16" i="5" s="1"/>
  <c r="J19" i="4"/>
  <c r="I19" i="4" s="1"/>
  <c r="J77" i="5"/>
  <c r="I77" i="5" s="1"/>
  <c r="J70" i="4"/>
  <c r="J90" i="4"/>
  <c r="I90" i="4" s="1"/>
  <c r="J21" i="5"/>
  <c r="I21" i="5" s="1"/>
  <c r="J72" i="4"/>
  <c r="I72" i="4" s="1"/>
  <c r="J43" i="4"/>
  <c r="I43" i="4" s="1"/>
  <c r="J38" i="4"/>
  <c r="I38" i="4" s="1"/>
  <c r="J25" i="4"/>
  <c r="I25" i="4" s="1"/>
  <c r="I77" i="2"/>
  <c r="F38" i="5"/>
  <c r="C38" i="5" s="1"/>
  <c r="I33" i="4"/>
  <c r="I31" i="4"/>
  <c r="I30" i="2"/>
  <c r="I30" i="3"/>
  <c r="I27" i="2"/>
  <c r="F15" i="4"/>
  <c r="C15" i="4" s="1"/>
  <c r="I14" i="2"/>
  <c r="I11" i="3"/>
  <c r="I103" i="2"/>
  <c r="I81" i="2"/>
  <c r="I79" i="3"/>
  <c r="I82" i="3"/>
  <c r="I72" i="3"/>
  <c r="J36" i="2"/>
  <c r="I36" i="2" s="1"/>
  <c r="J35" i="2"/>
  <c r="I35" i="2" s="1"/>
  <c r="J54" i="2"/>
  <c r="J22" i="2"/>
  <c r="I22" i="2" s="1"/>
  <c r="J94" i="2"/>
  <c r="I94" i="2" s="1"/>
  <c r="J18" i="2"/>
  <c r="I18" i="2" s="1"/>
  <c r="J46" i="2"/>
  <c r="I46" i="2" s="1"/>
  <c r="J8" i="2"/>
  <c r="I8" i="2" s="1"/>
  <c r="J42" i="2"/>
  <c r="I42" i="2" s="1"/>
  <c r="J84" i="2"/>
  <c r="I84" i="2" s="1"/>
  <c r="J80" i="2"/>
  <c r="I80" i="2" s="1"/>
  <c r="J37" i="2"/>
  <c r="I37" i="2" s="1"/>
  <c r="J90" i="2"/>
  <c r="I90" i="2" s="1"/>
  <c r="J6" i="2"/>
  <c r="I6" i="2" s="1"/>
  <c r="J10" i="2"/>
  <c r="I10" i="2" s="1"/>
  <c r="J43" i="2"/>
  <c r="I43" i="2" s="1"/>
  <c r="J79" i="2"/>
  <c r="I79" i="2" s="1"/>
  <c r="J17" i="2"/>
  <c r="I17" i="2" s="1"/>
  <c r="J45" i="2"/>
  <c r="I45" i="2" s="1"/>
  <c r="J93" i="2"/>
  <c r="I93" i="2" s="1"/>
  <c r="J70" i="2"/>
  <c r="J51" i="2"/>
  <c r="J53" i="2"/>
  <c r="J21" i="2"/>
  <c r="I21" i="2" s="1"/>
  <c r="J78" i="2"/>
  <c r="I78" i="2" s="1"/>
  <c r="J20" i="2"/>
  <c r="I20" i="2" s="1"/>
  <c r="J4" i="2"/>
  <c r="I4" i="2" s="1"/>
  <c r="J59" i="2"/>
  <c r="J58" i="2"/>
  <c r="J76" i="2"/>
  <c r="I76" i="2" s="1"/>
  <c r="J5" i="2"/>
  <c r="I5" i="2" s="1"/>
  <c r="J33" i="2"/>
  <c r="I33" i="2" s="1"/>
  <c r="J55" i="2"/>
  <c r="J25" i="2"/>
  <c r="I25" i="2" s="1"/>
  <c r="J60" i="2"/>
  <c r="J69" i="2"/>
  <c r="J75" i="2"/>
  <c r="I75" i="2" s="1"/>
  <c r="J38" i="3"/>
  <c r="I38" i="3" s="1"/>
  <c r="J51" i="3"/>
  <c r="J7" i="3"/>
  <c r="I7" i="3" s="1"/>
  <c r="J48" i="3"/>
  <c r="I48" i="3" s="1"/>
  <c r="J47" i="3"/>
  <c r="I47" i="3" s="1"/>
  <c r="J80" i="3"/>
  <c r="I80" i="3" s="1"/>
  <c r="J100" i="3"/>
  <c r="I100" i="3" s="1"/>
  <c r="J29" i="3"/>
  <c r="I29" i="3" s="1"/>
  <c r="J3" i="3"/>
  <c r="I3" i="3" s="1"/>
  <c r="J9" i="3"/>
  <c r="I9" i="3" s="1"/>
  <c r="J13" i="3"/>
  <c r="I13" i="3" s="1"/>
  <c r="J27" i="3"/>
  <c r="I27" i="3" s="1"/>
  <c r="J57" i="3"/>
  <c r="J39" i="3"/>
  <c r="I39" i="3" s="1"/>
  <c r="J49" i="3"/>
  <c r="I49" i="3" s="1"/>
  <c r="J98" i="3"/>
  <c r="I98" i="3" s="1"/>
  <c r="J75" i="3"/>
  <c r="I75" i="3" s="1"/>
  <c r="J88" i="3"/>
  <c r="I88" i="3" s="1"/>
  <c r="J33" i="3"/>
  <c r="I33" i="3" s="1"/>
  <c r="J42" i="3"/>
  <c r="I42" i="3" s="1"/>
  <c r="J28" i="3"/>
  <c r="I28" i="3" s="1"/>
  <c r="J20" i="3"/>
  <c r="I20" i="3" s="1"/>
  <c r="J63" i="3"/>
  <c r="J22" i="3"/>
  <c r="I22" i="3" s="1"/>
  <c r="J8" i="3"/>
  <c r="I8" i="3" s="1"/>
  <c r="J61" i="3"/>
  <c r="J89" i="3"/>
  <c r="I89" i="3" s="1"/>
  <c r="J65" i="3"/>
  <c r="J94" i="3"/>
  <c r="I94" i="3" s="1"/>
  <c r="J84" i="3"/>
  <c r="I84" i="3" s="1"/>
  <c r="J25" i="3"/>
  <c r="I25" i="3" s="1"/>
  <c r="J83" i="3"/>
  <c r="I83" i="3" s="1"/>
  <c r="J17" i="3"/>
  <c r="I17" i="3" s="1"/>
  <c r="J62" i="3"/>
  <c r="J53" i="3"/>
  <c r="J86" i="3"/>
  <c r="I86" i="3" s="1"/>
  <c r="J81" i="3"/>
  <c r="I81" i="3" s="1"/>
  <c r="J77" i="3"/>
  <c r="I77" i="3" s="1"/>
  <c r="J91" i="3"/>
  <c r="I91" i="3" s="1"/>
  <c r="J56" i="3"/>
  <c r="J92" i="3"/>
  <c r="I92" i="3" s="1"/>
  <c r="J15" i="5"/>
  <c r="I15" i="5" s="1"/>
  <c r="J42" i="5"/>
  <c r="I42" i="5" s="1"/>
  <c r="J69" i="5"/>
  <c r="J56" i="5"/>
  <c r="J19" i="5"/>
  <c r="I19" i="5" s="1"/>
  <c r="J23" i="5"/>
  <c r="I23" i="5" s="1"/>
  <c r="J66" i="5"/>
  <c r="J64" i="5"/>
  <c r="J53" i="5"/>
  <c r="J51" i="5"/>
  <c r="J70" i="5"/>
  <c r="J85" i="5"/>
  <c r="I85" i="5" s="1"/>
  <c r="J40" i="5"/>
  <c r="I40" i="5" s="1"/>
  <c r="J6" i="5"/>
  <c r="I6" i="5" s="1"/>
  <c r="J27" i="5"/>
  <c r="I27" i="5" s="1"/>
  <c r="J80" i="5"/>
  <c r="I80" i="5" s="1"/>
  <c r="J5" i="5"/>
  <c r="I5" i="5" s="1"/>
  <c r="J34" i="5"/>
  <c r="I34" i="5" s="1"/>
  <c r="J61" i="5"/>
  <c r="J10" i="5"/>
  <c r="I10" i="5" s="1"/>
  <c r="J90" i="5"/>
  <c r="I90" i="5" s="1"/>
  <c r="I47" i="2"/>
  <c r="F42" i="2"/>
  <c r="C42" i="2" s="1"/>
</calcChain>
</file>

<file path=xl/sharedStrings.xml><?xml version="1.0" encoding="utf-8"?>
<sst xmlns="http://schemas.openxmlformats.org/spreadsheetml/2006/main" count="2538" uniqueCount="231">
  <si>
    <t>Exch rate</t>
  </si>
  <si>
    <t>Item</t>
  </si>
  <si>
    <t>Price EUR</t>
  </si>
  <si>
    <t>Total all costs EUR</t>
  </si>
  <si>
    <t>Other costs EUR</t>
  </si>
  <si>
    <t>Logistic costs EUR</t>
  </si>
  <si>
    <t>Basic unit cost USD</t>
  </si>
  <si>
    <t>Exchange rate</t>
  </si>
  <si>
    <t>Delta No</t>
  </si>
  <si>
    <t>Remark</t>
  </si>
  <si>
    <t>Battery CSB (Hitachi)</t>
  </si>
  <si>
    <t>GP12260</t>
  </si>
  <si>
    <t>0990011503</t>
  </si>
  <si>
    <t>EXW (Ridderkerk, NL)</t>
  </si>
  <si>
    <t>GP12400</t>
  </si>
  <si>
    <t>0991210803</t>
  </si>
  <si>
    <t>GP12650</t>
  </si>
  <si>
    <t>0990015303</t>
  </si>
  <si>
    <t>GPL12750</t>
  </si>
  <si>
    <t>0991204703</t>
  </si>
  <si>
    <t>GP121000</t>
  </si>
  <si>
    <t>0991210603</t>
  </si>
  <si>
    <t>GPL121000</t>
  </si>
  <si>
    <t>0991205803</t>
  </si>
  <si>
    <t>HRL12390W</t>
  </si>
  <si>
    <t>0991243603</t>
  </si>
  <si>
    <t>0991242003</t>
  </si>
  <si>
    <t>HR1234W</t>
  </si>
  <si>
    <t>0990016003</t>
  </si>
  <si>
    <t>UPS12580</t>
  </si>
  <si>
    <t>0991307503</t>
  </si>
  <si>
    <t>Battery Monbat</t>
  </si>
  <si>
    <t>12MVR65TA</t>
  </si>
  <si>
    <t>0991244767</t>
  </si>
  <si>
    <t>FCA (BLG)</t>
  </si>
  <si>
    <t>12MVR80TA</t>
  </si>
  <si>
    <t>0991229967</t>
  </si>
  <si>
    <t>12MVR100TA</t>
  </si>
  <si>
    <t>0991322467</t>
  </si>
  <si>
    <t>12MVR110F</t>
  </si>
  <si>
    <t>0991321367</t>
  </si>
  <si>
    <t>12MVR130L</t>
  </si>
  <si>
    <t>0991322267</t>
  </si>
  <si>
    <t>12MVR155L</t>
  </si>
  <si>
    <t>0991321867</t>
  </si>
  <si>
    <t>12MVR180</t>
  </si>
  <si>
    <t>0991312667</t>
  </si>
  <si>
    <t>12MVR200</t>
  </si>
  <si>
    <t>0991317667</t>
  </si>
  <si>
    <t>Battery Exide</t>
  </si>
  <si>
    <t>P12V600</t>
  </si>
  <si>
    <t>0991322359</t>
  </si>
  <si>
    <t>P12V875</t>
  </si>
  <si>
    <t>0991322559</t>
  </si>
  <si>
    <t>XP12V1800</t>
  </si>
  <si>
    <t>0991305105</t>
  </si>
  <si>
    <t>XP12V2500</t>
  </si>
  <si>
    <t>0991305205</t>
  </si>
  <si>
    <t>XP12V3000</t>
  </si>
  <si>
    <t>0991305305</t>
  </si>
  <si>
    <t>XP12V3400</t>
  </si>
  <si>
    <t>0991318105</t>
  </si>
  <si>
    <t>XP12V4400FT</t>
  </si>
  <si>
    <t>0991318205</t>
  </si>
  <si>
    <t>M12V105FT</t>
  </si>
  <si>
    <t>0991305605</t>
  </si>
  <si>
    <t>FCA factory (Portugal)</t>
  </si>
  <si>
    <t>M12V125FT</t>
  </si>
  <si>
    <t>0991292405</t>
  </si>
  <si>
    <t>M12V155FT</t>
  </si>
  <si>
    <t>0991305505</t>
  </si>
  <si>
    <t>M12V190FT</t>
  </si>
  <si>
    <t>0991329105</t>
  </si>
  <si>
    <t>FCA NL HUB</t>
  </si>
  <si>
    <t>UPS HPH series</t>
  </si>
  <si>
    <t>UPS DPS series</t>
  </si>
  <si>
    <t>UPS DPH series</t>
  </si>
  <si>
    <t>Chassis DPH 500kVA</t>
  </si>
  <si>
    <t>UPS504DH33A1035</t>
  </si>
  <si>
    <t>DPH 50kW/3U power module</t>
  </si>
  <si>
    <t>3915101540-S</t>
  </si>
  <si>
    <t>Battery cabinets</t>
  </si>
  <si>
    <t>Cable kits</t>
  </si>
  <si>
    <t>Fuses</t>
  </si>
  <si>
    <t>Interconnection box</t>
  </si>
  <si>
    <t xml:space="preserve">Junction box FFE no switch+fuses            </t>
  </si>
  <si>
    <t>Junction box UPS NH2</t>
  </si>
  <si>
    <t>Junction box UPS NH3</t>
  </si>
  <si>
    <t>JUNCTION BOX FFE W SWITCH+FUSES PK2 (external protection box for VFF BC)</t>
  </si>
  <si>
    <t>Group</t>
  </si>
  <si>
    <t>HPH60</t>
  </si>
  <si>
    <t>HPH80</t>
  </si>
  <si>
    <t>HPH100</t>
  </si>
  <si>
    <t>HPH120</t>
  </si>
  <si>
    <t>XHRL12620W</t>
  </si>
  <si>
    <t>3xTFF battery cabinet with 2xNH02 fuse holders</t>
  </si>
  <si>
    <t>3xTFF battery cabinet with 2xNH03 fuse holders</t>
  </si>
  <si>
    <t>VLH battery cabinet with NH3 fuse holders up to 630A</t>
  </si>
  <si>
    <t>CK 3xTFF 48 50 Cable kit for eBC 3xTFF, 48 FT battery up to 200Ah</t>
  </si>
  <si>
    <t>CK 3xTFF 48 70 Cable kit for eBC 3xTFF, 48 FT battery up to 200Ah</t>
  </si>
  <si>
    <t>CK 3xTFF 48 95 Cable kit for eBC 3xTFF, 48 FT battery up to 200Ah</t>
  </si>
  <si>
    <t>CK 3xTFF 48 120 Cable kit for eBC 3xTFF, 48 FT battery up to 200Ah</t>
  </si>
  <si>
    <t>CK VLH (TJH) 48 95 cable kit for eBC VLH (TJH) M8</t>
  </si>
  <si>
    <t>CK VLH (TJH) 48 70 cable kit for eBC VLH (TJH) M8</t>
  </si>
  <si>
    <t>CK VLH (TJH) 48 50 cable kit for eBC VLH (TJH) M8</t>
  </si>
  <si>
    <t>CK VLH (TJH) 48 35 cable kit for eBC VLH (TJH) M8</t>
  </si>
  <si>
    <t>VLH battery cabinet with NH2 fuse holders up to 400A</t>
  </si>
  <si>
    <t>Junction box UPS 3xNH3 (up to 1890A and 8BC)</t>
  </si>
  <si>
    <t>Chassis DPH 300kVA</t>
  </si>
  <si>
    <t>Chassis DPH 600kVA</t>
  </si>
  <si>
    <t>HPH160</t>
  </si>
  <si>
    <t>HPH200</t>
  </si>
  <si>
    <t>GES164HH330035</t>
  </si>
  <si>
    <t>GES204HH330035</t>
  </si>
  <si>
    <t>Battery Yuasa</t>
  </si>
  <si>
    <t>FCA (UK, France, Germany, Italy, Spain)</t>
  </si>
  <si>
    <t>SWL750</t>
  </si>
  <si>
    <t>SWL1100</t>
  </si>
  <si>
    <t>SWL1800</t>
  </si>
  <si>
    <t>SWL2300</t>
  </si>
  <si>
    <t>SWL2500</t>
  </si>
  <si>
    <t>SWL3300</t>
  </si>
  <si>
    <t>SWL3800</t>
  </si>
  <si>
    <t>SWL4250</t>
  </si>
  <si>
    <t>0991156901</t>
  </si>
  <si>
    <t>0991317001</t>
  </si>
  <si>
    <t>0991157301</t>
  </si>
  <si>
    <t>0991157401</t>
  </si>
  <si>
    <t>0991257901</t>
  </si>
  <si>
    <t>0991329701</t>
  </si>
  <si>
    <t>0991157201</t>
  </si>
  <si>
    <t>0991157501</t>
  </si>
  <si>
    <t>GES603HH330135</t>
  </si>
  <si>
    <t>GES803HH330135</t>
  </si>
  <si>
    <t>GES104HH330135</t>
  </si>
  <si>
    <t>GES124HH330135</t>
  </si>
  <si>
    <t>Suggested unit selling price EUR</t>
  </si>
  <si>
    <t>Discount</t>
  </si>
  <si>
    <t>Battery margin</t>
  </si>
  <si>
    <t>N/A</t>
  </si>
  <si>
    <t>1,00</t>
  </si>
  <si>
    <t>FUSE P 125A 700VDC H BLADE NH1   </t>
  </si>
  <si>
    <t>FUSE P 160A 700VDC H BLADE NH1</t>
  </si>
  <si>
    <t>FUSE P 200A 700VDC H BLADE NH1</t>
  </si>
  <si>
    <t>FUSE P 250A 700VDC H BLADE NH1</t>
  </si>
  <si>
    <t>FUSE P 125A 700VDC H BLADE NH2</t>
  </si>
  <si>
    <t>FUSE P 160A 700VDC H BLADE NH2</t>
  </si>
  <si>
    <t>FUSE P 200A 700VDC H BLADE NH2</t>
  </si>
  <si>
    <t>FUSE P 250A 700VDC H BLADE NH2</t>
  </si>
  <si>
    <t>FUSE P 315A 700VDC H BLADE NH2</t>
  </si>
  <si>
    <t>FUSE P 350A 700VDC H BLADE NH2</t>
  </si>
  <si>
    <t>FUSE P 400A 700VDC H BLADE NH2</t>
  </si>
  <si>
    <t>FUSE P 500A 700VDC H BLADE NH3</t>
  </si>
  <si>
    <t>FUSE P 630A 700VDC H BLADE NH3</t>
  </si>
  <si>
    <t>0891529340</t>
  </si>
  <si>
    <t>0891529440</t>
  </si>
  <si>
    <t>0891529540</t>
  </si>
  <si>
    <t>0891529640</t>
  </si>
  <si>
    <t>0891529740</t>
  </si>
  <si>
    <t>0891529840</t>
  </si>
  <si>
    <t>0891529940</t>
  </si>
  <si>
    <t>0890276340</t>
  </si>
  <si>
    <t>0890276440</t>
  </si>
  <si>
    <t>0890276540</t>
  </si>
  <si>
    <t>0890276640</t>
  </si>
  <si>
    <t>0890277240</t>
  </si>
  <si>
    <t>0890277340</t>
  </si>
  <si>
    <t>UPS304DH33A2035</t>
  </si>
  <si>
    <t>UPS604DH33A2035</t>
  </si>
  <si>
    <t>3799477800-S</t>
  </si>
  <si>
    <t>3799478000-S</t>
  </si>
  <si>
    <t>3799478100-S</t>
  </si>
  <si>
    <t>3799478300-S</t>
  </si>
  <si>
    <t>0991186059</t>
  </si>
  <si>
    <t>0991016705</t>
  </si>
  <si>
    <t>XP12V5300FT</t>
  </si>
  <si>
    <t>3798103040-S</t>
  </si>
  <si>
    <t>3798103041-S</t>
  </si>
  <si>
    <t>3798103042-S</t>
  </si>
  <si>
    <t>3798103043-S</t>
  </si>
  <si>
    <t>3915102002-S</t>
  </si>
  <si>
    <t>DPH 20kW/2U power module</t>
  </si>
  <si>
    <t>UPS803DH33C2035</t>
  </si>
  <si>
    <t>UPS124DH33C2035</t>
  </si>
  <si>
    <t>Chassis DPH 80kVA</t>
  </si>
  <si>
    <t>Chassis DPH 120kVA</t>
  </si>
  <si>
    <t>DPS G2 300kVA</t>
  </si>
  <si>
    <t>UPS304DS3312A35</t>
  </si>
  <si>
    <t>DPS G2 400kVA</t>
  </si>
  <si>
    <t>UPS404DS3312A35</t>
  </si>
  <si>
    <t>DPS G2 500kVA</t>
  </si>
  <si>
    <t>UPS504DS3312A35</t>
  </si>
  <si>
    <t>DPS G2 600kVA</t>
  </si>
  <si>
    <t>UPS604DS3312A35</t>
  </si>
  <si>
    <t>VLH battery frame with NH2 fuse holders up to 400A</t>
  </si>
  <si>
    <t>VLH battery frame with NH3 fuse holders up to 630A</t>
  </si>
  <si>
    <t>3798103032-S</t>
  </si>
  <si>
    <t>CK VLH (TJH) 48 120 Cable kit for eBC VLH</t>
  </si>
  <si>
    <t>CK VLH (TJH) 48 95 cable kit for eBC VLH M8</t>
  </si>
  <si>
    <t>CK VLH (TJH) 48 50 cable kit for eBC VLH M8</t>
  </si>
  <si>
    <t>CK VLH (TJH) 48 35 cable kit for eBC VLH M8</t>
  </si>
  <si>
    <t>CK VLH (TJH) 48 70 cable kit for eBC VLH M8</t>
  </si>
  <si>
    <t>UPS HPH G2 series</t>
  </si>
  <si>
    <t>UPS203HH3300035</t>
  </si>
  <si>
    <t>UPS303HH3300035</t>
  </si>
  <si>
    <t>UPS403HH3300035</t>
  </si>
  <si>
    <t>HPH G2 20K</t>
  </si>
  <si>
    <t>HPH G2 30K</t>
  </si>
  <si>
    <t>HPH G2 40K</t>
  </si>
  <si>
    <t>Battery Leoch</t>
  </si>
  <si>
    <t>EXW Germany</t>
  </si>
  <si>
    <t>XP12-100</t>
  </si>
  <si>
    <t>XP12-150</t>
  </si>
  <si>
    <t>XP12-210</t>
  </si>
  <si>
    <t>XP12-300</t>
  </si>
  <si>
    <t>XP12-350</t>
  </si>
  <si>
    <t>XP12-400</t>
  </si>
  <si>
    <t>XP12-490</t>
  </si>
  <si>
    <t>XP12-540</t>
  </si>
  <si>
    <t xml:space="preserve">0991390800 </t>
  </si>
  <si>
    <t>0991390900</t>
  </si>
  <si>
    <t>0991391000</t>
  </si>
  <si>
    <t>0991037651</t>
  </si>
  <si>
    <t>0991391100</t>
  </si>
  <si>
    <t>0991391200</t>
  </si>
  <si>
    <t>0991391300</t>
  </si>
  <si>
    <t>0991322751</t>
  </si>
  <si>
    <t>XP12V4800</t>
  </si>
  <si>
    <t>Chassis DPH 200K-FR (42U)</t>
  </si>
  <si>
    <t>UPS204DH33A2V35</t>
  </si>
  <si>
    <t>EURO - EMEA MCIS PRICELIST PARTNER FORMAT_Q4 2024_EUR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</si>
</sst>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charset val="238"/>
      <scheme val="minor"/>
    </font>
    <font>
      <sz val="10"/>
      <color theme="1"/>
      <name val="Arial"/>
      <family val="2"/>
      <charset val="238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b/>
      <sz val="12"/>
      <color rgb="FFFFFF00"/>
      <name val="Calibri"/>
      <family val="2"/>
      <charset val="238"/>
      <scheme val="minor"/>
    </font>
    <font>
      <b/>
      <i/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  <charset val="238"/>
    </font>
    <font>
      <b/>
      <sz val="1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i/>
      <sz val="10"/>
      <name val="Arial"/>
      <family val="2"/>
      <charset val="238"/>
    </font>
    <font>
      <b/>
      <sz val="10"/>
      <name val="Arial"/>
      <family val="2"/>
    </font>
    <font>
      <sz val="10"/>
      <name val="Arial"/>
      <family val="2"/>
    </font>
    <font>
      <sz val="11"/>
      <color rgb="FF000000"/>
      <name val="Arial"/>
      <family val="2"/>
      <charset val="238"/>
    </font>
    <font>
      <b/>
      <sz val="16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</borders>
  <cellStyleXfs count="6">
    <xf numFmtId="0" fontId="0" fillId="0" borderId="0"/>
    <xf numFmtId="0" fontId="3" fillId="0" borderId="0"/>
    <xf numFmtId="0" fontId="9" fillId="0" borderId="0"/>
    <xf numFmtId="0" fontId="2" fillId="0" borderId="0"/>
    <xf numFmtId="0" fontId="14" fillId="0" borderId="0"/>
    <xf numFmtId="0" fontId="1" fillId="0" borderId="0"/>
  </cellStyleXfs>
  <cellXfs count="158">
    <xf numFmtId="0" fontId="0" fillId="0" borderId="0" xfId="0"/>
    <xf numFmtId="0" fontId="0" fillId="0" borderId="0" xfId="1" applyFont="1"/>
    <xf numFmtId="0" fontId="0" fillId="0" borderId="0" xfId="1" applyFont="1" applyAlignment="1">
      <alignment horizontal="center"/>
    </xf>
    <xf numFmtId="0" fontId="0" fillId="0" borderId="0" xfId="1" applyFont="1" applyAlignment="1">
      <alignment horizontal="right"/>
    </xf>
    <xf numFmtId="0" fontId="4" fillId="0" borderId="1" xfId="1" applyFont="1" applyBorder="1" applyAlignment="1">
      <alignment horizontal="center"/>
    </xf>
    <xf numFmtId="0" fontId="0" fillId="0" borderId="0" xfId="0" applyAlignment="1">
      <alignment horizontal="center"/>
    </xf>
    <xf numFmtId="0" fontId="10" fillId="0" borderId="0" xfId="2" applyFont="1"/>
    <xf numFmtId="0" fontId="8" fillId="0" borderId="0" xfId="0" applyFont="1"/>
    <xf numFmtId="0" fontId="11" fillId="0" borderId="0" xfId="0" applyFont="1"/>
    <xf numFmtId="0" fontId="4" fillId="0" borderId="0" xfId="0" applyFont="1"/>
    <xf numFmtId="0" fontId="12" fillId="0" borderId="0" xfId="2" applyFont="1" applyAlignment="1">
      <alignment horizontal="left"/>
    </xf>
    <xf numFmtId="0" fontId="13" fillId="3" borderId="0" xfId="2" applyFont="1" applyFill="1"/>
    <xf numFmtId="0" fontId="13" fillId="0" borderId="0" xfId="2" applyFont="1"/>
    <xf numFmtId="2" fontId="9" fillId="0" borderId="0" xfId="2" applyNumberFormat="1" applyAlignment="1">
      <alignment horizontal="center"/>
    </xf>
    <xf numFmtId="0" fontId="9" fillId="0" borderId="0" xfId="2"/>
    <xf numFmtId="0" fontId="14" fillId="0" borderId="0" xfId="4" applyAlignment="1">
      <alignment horizontal="left" vertical="top"/>
    </xf>
    <xf numFmtId="0" fontId="0" fillId="0" borderId="0" xfId="5" applyFont="1"/>
    <xf numFmtId="4" fontId="4" fillId="0" borderId="0" xfId="3" applyNumberFormat="1" applyFont="1" applyAlignment="1">
      <alignment horizontal="center" vertical="center"/>
    </xf>
    <xf numFmtId="4" fontId="4" fillId="0" borderId="0" xfId="1" applyNumberFormat="1" applyFont="1" applyAlignment="1">
      <alignment horizontal="center"/>
    </xf>
    <xf numFmtId="0" fontId="15" fillId="0" borderId="0" xfId="0" applyFont="1" applyAlignment="1">
      <alignment vertical="top" wrapText="1"/>
    </xf>
    <xf numFmtId="0" fontId="0" fillId="4" borderId="0" xfId="1" applyFont="1" applyFill="1"/>
    <xf numFmtId="4" fontId="0" fillId="4" borderId="2" xfId="1" applyNumberFormat="1" applyFont="1" applyFill="1" applyBorder="1" applyAlignment="1">
      <alignment horizontal="center"/>
    </xf>
    <xf numFmtId="4" fontId="8" fillId="4" borderId="3" xfId="1" applyNumberFormat="1" applyFont="1" applyFill="1" applyBorder="1" applyAlignment="1">
      <alignment horizontal="center"/>
    </xf>
    <xf numFmtId="49" fontId="0" fillId="4" borderId="4" xfId="0" applyNumberForma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49" fontId="2" fillId="4" borderId="4" xfId="3" applyNumberFormat="1" applyFill="1" applyBorder="1" applyAlignment="1">
      <alignment horizontal="center"/>
    </xf>
    <xf numFmtId="4" fontId="0" fillId="4" borderId="5" xfId="1" applyNumberFormat="1" applyFont="1" applyFill="1" applyBorder="1" applyAlignment="1">
      <alignment horizontal="center"/>
    </xf>
    <xf numFmtId="0" fontId="0" fillId="4" borderId="0" xfId="1" applyFont="1" applyFill="1" applyAlignment="1">
      <alignment horizontal="left"/>
    </xf>
    <xf numFmtId="49" fontId="0" fillId="4" borderId="4" xfId="0" quotePrefix="1" applyNumberFormat="1" applyFill="1" applyBorder="1" applyAlignment="1">
      <alignment horizontal="center"/>
    </xf>
    <xf numFmtId="0" fontId="3" fillId="5" borderId="0" xfId="1" applyFill="1" applyAlignment="1">
      <alignment horizontal="left"/>
    </xf>
    <xf numFmtId="4" fontId="0" fillId="5" borderId="2" xfId="1" applyNumberFormat="1" applyFont="1" applyFill="1" applyBorder="1" applyAlignment="1">
      <alignment horizontal="center"/>
    </xf>
    <xf numFmtId="4" fontId="4" fillId="5" borderId="3" xfId="1" applyNumberFormat="1" applyFont="1" applyFill="1" applyBorder="1" applyAlignment="1">
      <alignment horizontal="center"/>
    </xf>
    <xf numFmtId="49" fontId="0" fillId="5" borderId="4" xfId="3" quotePrefix="1" applyNumberFormat="1" applyFont="1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3" fillId="5" borderId="0" xfId="1" applyFill="1"/>
    <xf numFmtId="49" fontId="0" fillId="5" borderId="4" xfId="3" applyNumberFormat="1" applyFont="1" applyFill="1" applyBorder="1" applyAlignment="1">
      <alignment horizontal="center" vertical="center"/>
    </xf>
    <xf numFmtId="0" fontId="0" fillId="5" borderId="0" xfId="1" applyFont="1" applyFill="1"/>
    <xf numFmtId="0" fontId="0" fillId="5" borderId="6" xfId="1" applyFont="1" applyFill="1" applyBorder="1"/>
    <xf numFmtId="4" fontId="0" fillId="5" borderId="8" xfId="1" applyNumberFormat="1" applyFont="1" applyFill="1" applyBorder="1" applyAlignment="1">
      <alignment horizontal="center"/>
    </xf>
    <xf numFmtId="49" fontId="0" fillId="5" borderId="7" xfId="3" applyNumberFormat="1" applyFont="1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4" fontId="0" fillId="5" borderId="5" xfId="1" applyNumberFormat="1" applyFont="1" applyFill="1" applyBorder="1" applyAlignment="1">
      <alignment horizontal="center"/>
    </xf>
    <xf numFmtId="4" fontId="4" fillId="5" borderId="2" xfId="1" applyNumberFormat="1" applyFont="1" applyFill="1" applyBorder="1" applyAlignment="1">
      <alignment horizontal="center"/>
    </xf>
    <xf numFmtId="4" fontId="0" fillId="5" borderId="3" xfId="1" applyNumberFormat="1" applyFont="1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4" fontId="0" fillId="5" borderId="9" xfId="1" applyNumberFormat="1" applyFont="1" applyFill="1" applyBorder="1" applyAlignment="1">
      <alignment horizontal="center"/>
    </xf>
    <xf numFmtId="4" fontId="4" fillId="5" borderId="8" xfId="1" applyNumberFormat="1" applyFont="1" applyFill="1" applyBorder="1" applyAlignment="1">
      <alignment horizontal="center"/>
    </xf>
    <xf numFmtId="4" fontId="0" fillId="5" borderId="10" xfId="1" applyNumberFormat="1" applyFont="1" applyFill="1" applyBorder="1" applyAlignment="1">
      <alignment horizontal="center"/>
    </xf>
    <xf numFmtId="0" fontId="0" fillId="5" borderId="4" xfId="1" applyFont="1" applyFill="1" applyBorder="1" applyAlignment="1">
      <alignment horizontal="center"/>
    </xf>
    <xf numFmtId="0" fontId="0" fillId="5" borderId="7" xfId="1" applyFont="1" applyFill="1" applyBorder="1" applyAlignment="1">
      <alignment horizontal="center"/>
    </xf>
    <xf numFmtId="4" fontId="4" fillId="5" borderId="3" xfId="3" applyNumberFormat="1" applyFont="1" applyFill="1" applyBorder="1" applyAlignment="1">
      <alignment horizontal="center" vertical="center"/>
    </xf>
    <xf numFmtId="0" fontId="0" fillId="5" borderId="5" xfId="1" applyFont="1" applyFill="1" applyBorder="1" applyAlignment="1">
      <alignment horizontal="center" vertical="center"/>
    </xf>
    <xf numFmtId="4" fontId="0" fillId="5" borderId="12" xfId="1" applyNumberFormat="1" applyFont="1" applyFill="1" applyBorder="1" applyAlignment="1">
      <alignment horizontal="center"/>
    </xf>
    <xf numFmtId="4" fontId="10" fillId="5" borderId="3" xfId="1" applyNumberFormat="1" applyFont="1" applyFill="1" applyBorder="1" applyAlignment="1">
      <alignment horizontal="center"/>
    </xf>
    <xf numFmtId="4" fontId="0" fillId="5" borderId="13" xfId="1" applyNumberFormat="1" applyFont="1" applyFill="1" applyBorder="1" applyAlignment="1">
      <alignment horizontal="center"/>
    </xf>
    <xf numFmtId="0" fontId="0" fillId="5" borderId="9" xfId="1" applyFont="1" applyFill="1" applyBorder="1" applyAlignment="1">
      <alignment horizontal="center" vertical="center"/>
    </xf>
    <xf numFmtId="4" fontId="4" fillId="5" borderId="10" xfId="1" applyNumberFormat="1" applyFont="1" applyFill="1" applyBorder="1" applyAlignment="1">
      <alignment horizontal="center"/>
    </xf>
    <xf numFmtId="4" fontId="4" fillId="4" borderId="3" xfId="1" applyNumberFormat="1" applyFont="1" applyFill="1" applyBorder="1" applyAlignment="1">
      <alignment horizontal="center"/>
    </xf>
    <xf numFmtId="49" fontId="0" fillId="4" borderId="4" xfId="3" applyNumberFormat="1" applyFont="1" applyFill="1" applyBorder="1" applyAlignment="1">
      <alignment horizontal="center" vertical="center"/>
    </xf>
    <xf numFmtId="49" fontId="2" fillId="4" borderId="4" xfId="3" applyNumberFormat="1" applyFill="1" applyBorder="1" applyAlignment="1">
      <alignment horizontal="center" vertical="center"/>
    </xf>
    <xf numFmtId="0" fontId="0" fillId="4" borderId="4" xfId="0" quotePrefix="1" applyFill="1" applyBorder="1" applyAlignment="1">
      <alignment horizontal="center"/>
    </xf>
    <xf numFmtId="49" fontId="0" fillId="4" borderId="4" xfId="3" applyNumberFormat="1" applyFont="1" applyFill="1" applyBorder="1" applyAlignment="1">
      <alignment horizontal="center"/>
    </xf>
    <xf numFmtId="0" fontId="0" fillId="4" borderId="6" xfId="1" applyFont="1" applyFill="1" applyBorder="1"/>
    <xf numFmtId="4" fontId="0" fillId="4" borderId="8" xfId="1" applyNumberFormat="1" applyFont="1" applyFill="1" applyBorder="1" applyAlignment="1">
      <alignment horizontal="center"/>
    </xf>
    <xf numFmtId="4" fontId="0" fillId="4" borderId="9" xfId="1" applyNumberFormat="1" applyFont="1" applyFill="1" applyBorder="1" applyAlignment="1">
      <alignment horizontal="center"/>
    </xf>
    <xf numFmtId="4" fontId="4" fillId="4" borderId="10" xfId="1" applyNumberFormat="1" applyFont="1" applyFill="1" applyBorder="1" applyAlignment="1">
      <alignment horizontal="center"/>
    </xf>
    <xf numFmtId="0" fontId="0" fillId="4" borderId="11" xfId="0" quotePrefix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4" fontId="4" fillId="4" borderId="2" xfId="1" applyNumberFormat="1" applyFont="1" applyFill="1" applyBorder="1" applyAlignment="1">
      <alignment horizontal="center"/>
    </xf>
    <xf numFmtId="4" fontId="0" fillId="4" borderId="3" xfId="1" applyNumberFormat="1" applyFont="1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4" xfId="1" applyFont="1" applyFill="1" applyBorder="1" applyAlignment="1">
      <alignment horizontal="center"/>
    </xf>
    <xf numFmtId="0" fontId="0" fillId="4" borderId="6" xfId="1" applyFont="1" applyFill="1" applyBorder="1" applyAlignment="1">
      <alignment horizontal="left"/>
    </xf>
    <xf numFmtId="4" fontId="4" fillId="4" borderId="8" xfId="1" applyNumberFormat="1" applyFont="1" applyFill="1" applyBorder="1" applyAlignment="1">
      <alignment horizontal="center"/>
    </xf>
    <xf numFmtId="4" fontId="0" fillId="4" borderId="10" xfId="1" applyNumberFormat="1" applyFont="1" applyFill="1" applyBorder="1" applyAlignment="1">
      <alignment horizontal="center"/>
    </xf>
    <xf numFmtId="0" fontId="0" fillId="4" borderId="7" xfId="1" applyFont="1" applyFill="1" applyBorder="1" applyAlignment="1">
      <alignment horizontal="center"/>
    </xf>
    <xf numFmtId="4" fontId="11" fillId="4" borderId="2" xfId="1" applyNumberFormat="1" applyFont="1" applyFill="1" applyBorder="1" applyAlignment="1">
      <alignment horizontal="center"/>
    </xf>
    <xf numFmtId="0" fontId="0" fillId="4" borderId="5" xfId="1" applyFont="1" applyFill="1" applyBorder="1" applyAlignment="1">
      <alignment horizontal="center" vertical="center"/>
    </xf>
    <xf numFmtId="0" fontId="0" fillId="4" borderId="9" xfId="1" applyFont="1" applyFill="1" applyBorder="1" applyAlignment="1">
      <alignment horizontal="center" vertical="center"/>
    </xf>
    <xf numFmtId="4" fontId="0" fillId="4" borderId="13" xfId="1" applyNumberFormat="1" applyFont="1" applyFill="1" applyBorder="1" applyAlignment="1">
      <alignment horizontal="center"/>
    </xf>
    <xf numFmtId="0" fontId="0" fillId="4" borderId="4" xfId="0" applyFill="1" applyBorder="1" applyAlignment="1">
      <alignment horizontal="center" vertical="center"/>
    </xf>
    <xf numFmtId="4" fontId="8" fillId="4" borderId="10" xfId="1" applyNumberFormat="1" applyFont="1" applyFill="1" applyBorder="1" applyAlignment="1">
      <alignment horizontal="center"/>
    </xf>
    <xf numFmtId="49" fontId="0" fillId="4" borderId="7" xfId="0" applyNumberFormat="1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5" borderId="14" xfId="0" quotePrefix="1" applyFill="1" applyBorder="1" applyAlignment="1">
      <alignment horizontal="center"/>
    </xf>
    <xf numFmtId="0" fontId="0" fillId="5" borderId="4" xfId="1" applyFont="1" applyFill="1" applyBorder="1"/>
    <xf numFmtId="0" fontId="0" fillId="5" borderId="4" xfId="0" quotePrefix="1" applyFill="1" applyBorder="1" applyAlignment="1">
      <alignment horizontal="center"/>
    </xf>
    <xf numFmtId="0" fontId="0" fillId="5" borderId="7" xfId="0" quotePrefix="1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4" fontId="0" fillId="4" borderId="12" xfId="1" applyNumberFormat="1" applyFont="1" applyFill="1" applyBorder="1" applyAlignment="1">
      <alignment horizontal="center"/>
    </xf>
    <xf numFmtId="4" fontId="17" fillId="4" borderId="2" xfId="1" applyNumberFormat="1" applyFont="1" applyFill="1" applyBorder="1" applyAlignment="1">
      <alignment horizontal="center"/>
    </xf>
    <xf numFmtId="4" fontId="17" fillId="4" borderId="8" xfId="1" applyNumberFormat="1" applyFont="1" applyFill="1" applyBorder="1" applyAlignment="1">
      <alignment horizontal="center"/>
    </xf>
    <xf numFmtId="4" fontId="17" fillId="5" borderId="2" xfId="1" applyNumberFormat="1" applyFont="1" applyFill="1" applyBorder="1" applyAlignment="1">
      <alignment horizontal="center"/>
    </xf>
    <xf numFmtId="4" fontId="17" fillId="5" borderId="8" xfId="1" applyNumberFormat="1" applyFont="1" applyFill="1" applyBorder="1" applyAlignment="1">
      <alignment horizontal="center"/>
    </xf>
    <xf numFmtId="0" fontId="5" fillId="2" borderId="15" xfId="1" applyFont="1" applyFill="1" applyBorder="1" applyAlignment="1">
      <alignment vertical="center"/>
    </xf>
    <xf numFmtId="0" fontId="16" fillId="2" borderId="15" xfId="1" applyFont="1" applyFill="1" applyBorder="1" applyAlignment="1">
      <alignment horizontal="center" vertical="center"/>
    </xf>
    <xf numFmtId="0" fontId="5" fillId="2" borderId="16" xfId="1" applyFont="1" applyFill="1" applyBorder="1" applyAlignment="1">
      <alignment vertical="center"/>
    </xf>
    <xf numFmtId="0" fontId="7" fillId="4" borderId="4" xfId="1" applyFont="1" applyFill="1" applyBorder="1"/>
    <xf numFmtId="0" fontId="7" fillId="4" borderId="7" xfId="1" applyFont="1" applyFill="1" applyBorder="1"/>
    <xf numFmtId="0" fontId="7" fillId="5" borderId="4" xfId="1" applyFont="1" applyFill="1" applyBorder="1"/>
    <xf numFmtId="0" fontId="7" fillId="5" borderId="7" xfId="1" applyFont="1" applyFill="1" applyBorder="1"/>
    <xf numFmtId="0" fontId="6" fillId="2" borderId="15" xfId="1" applyFont="1" applyFill="1" applyBorder="1" applyAlignment="1">
      <alignment horizontal="center" vertical="center" wrapText="1"/>
    </xf>
    <xf numFmtId="4" fontId="17" fillId="4" borderId="9" xfId="1" applyNumberFormat="1" applyFont="1" applyFill="1" applyBorder="1" applyAlignment="1">
      <alignment horizontal="center"/>
    </xf>
    <xf numFmtId="0" fontId="3" fillId="4" borderId="0" xfId="1" applyFill="1" applyAlignment="1">
      <alignment horizontal="left"/>
    </xf>
    <xf numFmtId="4" fontId="11" fillId="4" borderId="8" xfId="1" applyNumberFormat="1" applyFont="1" applyFill="1" applyBorder="1" applyAlignment="1">
      <alignment horizontal="center"/>
    </xf>
    <xf numFmtId="0" fontId="0" fillId="4" borderId="0" xfId="0" applyFill="1"/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wrapText="1"/>
    </xf>
    <xf numFmtId="0" fontId="0" fillId="4" borderId="6" xfId="0" applyFill="1" applyBorder="1" applyAlignment="1">
      <alignment wrapText="1"/>
    </xf>
    <xf numFmtId="0" fontId="11" fillId="4" borderId="6" xfId="0" applyFont="1" applyFill="1" applyBorder="1" applyAlignment="1">
      <alignment horizontal="center" vertical="center"/>
    </xf>
    <xf numFmtId="0" fontId="0" fillId="5" borderId="0" xfId="1" applyFont="1" applyFill="1" applyAlignment="1">
      <alignment horizontal="left"/>
    </xf>
    <xf numFmtId="0" fontId="0" fillId="5" borderId="6" xfId="1" applyFont="1" applyFill="1" applyBorder="1" applyAlignment="1">
      <alignment horizontal="left"/>
    </xf>
    <xf numFmtId="4" fontId="0" fillId="5" borderId="5" xfId="0" applyNumberFormat="1" applyFill="1" applyBorder="1" applyAlignment="1">
      <alignment horizontal="center"/>
    </xf>
    <xf numFmtId="4" fontId="0" fillId="5" borderId="2" xfId="0" applyNumberFormat="1" applyFill="1" applyBorder="1" applyAlignment="1">
      <alignment horizontal="center"/>
    </xf>
    <xf numFmtId="4" fontId="4" fillId="5" borderId="10" xfId="3" applyNumberFormat="1" applyFont="1" applyFill="1" applyBorder="1" applyAlignment="1">
      <alignment horizontal="center" vertical="center"/>
    </xf>
    <xf numFmtId="0" fontId="7" fillId="5" borderId="17" xfId="1" applyFont="1" applyFill="1" applyBorder="1"/>
    <xf numFmtId="0" fontId="0" fillId="5" borderId="18" xfId="1" applyFont="1" applyFill="1" applyBorder="1" applyAlignment="1">
      <alignment horizontal="left"/>
    </xf>
    <xf numFmtId="4" fontId="0" fillId="5" borderId="19" xfId="1" applyNumberFormat="1" applyFont="1" applyFill="1" applyBorder="1" applyAlignment="1">
      <alignment horizontal="center"/>
    </xf>
    <xf numFmtId="4" fontId="4" fillId="5" borderId="20" xfId="3" applyNumberFormat="1" applyFont="1" applyFill="1" applyBorder="1" applyAlignment="1">
      <alignment horizontal="center" vertical="center"/>
    </xf>
    <xf numFmtId="49" fontId="0" fillId="5" borderId="17" xfId="3" applyNumberFormat="1" applyFont="1" applyFill="1" applyBorder="1" applyAlignment="1">
      <alignment horizontal="center" vertical="center"/>
    </xf>
    <xf numFmtId="0" fontId="0" fillId="5" borderId="21" xfId="1" applyFont="1" applyFill="1" applyBorder="1" applyAlignment="1">
      <alignment horizontal="center" vertical="center"/>
    </xf>
    <xf numFmtId="4" fontId="4" fillId="5" borderId="10" xfId="3" quotePrefix="1" applyNumberFormat="1" applyFont="1" applyFill="1" applyBorder="1" applyAlignment="1">
      <alignment horizontal="center" vertical="center"/>
    </xf>
    <xf numFmtId="49" fontId="0" fillId="5" borderId="7" xfId="3" quotePrefix="1" applyNumberFormat="1" applyFont="1" applyFill="1" applyBorder="1" applyAlignment="1">
      <alignment horizontal="center" vertical="center"/>
    </xf>
    <xf numFmtId="0" fontId="5" fillId="2" borderId="15" xfId="1" applyFont="1" applyFill="1" applyBorder="1" applyAlignment="1">
      <alignment horizontal="center" vertical="center" wrapText="1"/>
    </xf>
    <xf numFmtId="0" fontId="5" fillId="2" borderId="15" xfId="1" applyFont="1" applyFill="1" applyBorder="1" applyAlignment="1">
      <alignment horizontal="center" vertical="center"/>
    </xf>
    <xf numFmtId="9" fontId="0" fillId="5" borderId="2" xfId="1" applyNumberFormat="1" applyFont="1" applyFill="1" applyBorder="1" applyAlignment="1">
      <alignment horizontal="center"/>
    </xf>
    <xf numFmtId="9" fontId="0" fillId="5" borderId="9" xfId="1" applyNumberFormat="1" applyFont="1" applyFill="1" applyBorder="1" applyAlignment="1">
      <alignment horizontal="center"/>
    </xf>
    <xf numFmtId="4" fontId="17" fillId="5" borderId="9" xfId="1" applyNumberFormat="1" applyFont="1" applyFill="1" applyBorder="1" applyAlignment="1">
      <alignment horizontal="center"/>
    </xf>
    <xf numFmtId="9" fontId="0" fillId="4" borderId="2" xfId="1" applyNumberFormat="1" applyFont="1" applyFill="1" applyBorder="1" applyAlignment="1">
      <alignment horizontal="center"/>
    </xf>
    <xf numFmtId="9" fontId="0" fillId="4" borderId="9" xfId="1" applyNumberFormat="1" applyFont="1" applyFill="1" applyBorder="1" applyAlignment="1">
      <alignment horizontal="center"/>
    </xf>
    <xf numFmtId="4" fontId="18" fillId="4" borderId="2" xfId="1" applyNumberFormat="1" applyFont="1" applyFill="1" applyBorder="1" applyAlignment="1">
      <alignment horizontal="center"/>
    </xf>
    <xf numFmtId="4" fontId="18" fillId="4" borderId="9" xfId="1" applyNumberFormat="1" applyFont="1" applyFill="1" applyBorder="1" applyAlignment="1">
      <alignment horizontal="center"/>
    </xf>
    <xf numFmtId="4" fontId="18" fillId="5" borderId="2" xfId="1" applyNumberFormat="1" applyFont="1" applyFill="1" applyBorder="1" applyAlignment="1">
      <alignment horizontal="center"/>
    </xf>
    <xf numFmtId="4" fontId="18" fillId="5" borderId="9" xfId="1" applyNumberFormat="1" applyFont="1" applyFill="1" applyBorder="1" applyAlignment="1">
      <alignment horizontal="center"/>
    </xf>
    <xf numFmtId="4" fontId="10" fillId="4" borderId="3" xfId="3" applyNumberFormat="1" applyFont="1" applyFill="1" applyBorder="1" applyAlignment="1">
      <alignment horizontal="center" vertical="center"/>
    </xf>
    <xf numFmtId="49" fontId="0" fillId="5" borderId="2" xfId="1" applyNumberFormat="1" applyFont="1" applyFill="1" applyBorder="1" applyAlignment="1">
      <alignment horizontal="center"/>
    </xf>
    <xf numFmtId="0" fontId="11" fillId="5" borderId="4" xfId="0" applyFont="1" applyFill="1" applyBorder="1" applyAlignment="1">
      <alignment horizontal="center"/>
    </xf>
    <xf numFmtId="0" fontId="11" fillId="5" borderId="7" xfId="0" applyFont="1" applyFill="1" applyBorder="1" applyAlignment="1">
      <alignment horizontal="center"/>
    </xf>
    <xf numFmtId="4" fontId="10" fillId="4" borderId="10" xfId="3" applyNumberFormat="1" applyFont="1" applyFill="1" applyBorder="1" applyAlignment="1">
      <alignment horizontal="center" vertical="center"/>
    </xf>
    <xf numFmtId="4" fontId="17" fillId="4" borderId="5" xfId="1" applyNumberFormat="1" applyFont="1" applyFill="1" applyBorder="1" applyAlignment="1">
      <alignment horizontal="center"/>
    </xf>
    <xf numFmtId="4" fontId="18" fillId="4" borderId="5" xfId="1" applyNumberFormat="1" applyFont="1" applyFill="1" applyBorder="1" applyAlignment="1">
      <alignment horizontal="center"/>
    </xf>
    <xf numFmtId="9" fontId="0" fillId="4" borderId="5" xfId="1" applyNumberFormat="1" applyFont="1" applyFill="1" applyBorder="1" applyAlignment="1">
      <alignment horizontal="center"/>
    </xf>
    <xf numFmtId="4" fontId="18" fillId="4" borderId="8" xfId="1" applyNumberFormat="1" applyFont="1" applyFill="1" applyBorder="1" applyAlignment="1">
      <alignment horizontal="center"/>
    </xf>
    <xf numFmtId="9" fontId="0" fillId="4" borderId="8" xfId="1" applyNumberFormat="1" applyFont="1" applyFill="1" applyBorder="1" applyAlignment="1">
      <alignment horizontal="center"/>
    </xf>
    <xf numFmtId="4" fontId="4" fillId="4" borderId="10" xfId="3" applyNumberFormat="1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4" fontId="3" fillId="5" borderId="10" xfId="1" applyNumberFormat="1" applyFill="1" applyBorder="1" applyAlignment="1">
      <alignment horizontal="center"/>
    </xf>
    <xf numFmtId="9" fontId="0" fillId="5" borderId="8" xfId="1" applyNumberFormat="1" applyFont="1" applyFill="1" applyBorder="1" applyAlignment="1">
      <alignment horizontal="center"/>
    </xf>
    <xf numFmtId="49" fontId="0" fillId="5" borderId="14" xfId="0" quotePrefix="1" applyNumberFormat="1" applyFill="1" applyBorder="1" applyAlignment="1">
      <alignment horizontal="center"/>
    </xf>
    <xf numFmtId="49" fontId="0" fillId="5" borderId="4" xfId="0" quotePrefix="1" applyNumberFormat="1" applyFill="1" applyBorder="1" applyAlignment="1">
      <alignment horizontal="center"/>
    </xf>
    <xf numFmtId="49" fontId="0" fillId="5" borderId="7" xfId="0" quotePrefix="1" applyNumberFormat="1" applyFill="1" applyBorder="1" applyAlignment="1">
      <alignment horizontal="center"/>
    </xf>
    <xf numFmtId="0" fontId="3" fillId="5" borderId="5" xfId="0" applyFont="1" applyFill="1" applyBorder="1" applyAlignment="1">
      <alignment horizontal="center"/>
    </xf>
    <xf numFmtId="0" fontId="3" fillId="5" borderId="9" xfId="0" applyFont="1" applyFill="1" applyBorder="1" applyAlignment="1">
      <alignment horizontal="center"/>
    </xf>
    <xf numFmtId="0" fontId="7" fillId="4" borderId="0" xfId="1" applyFont="1" applyFill="1"/>
    <xf numFmtId="4" fontId="17" fillId="4" borderId="0" xfId="1" applyNumberFormat="1" applyFont="1" applyFill="1" applyAlignment="1">
      <alignment horizontal="center"/>
    </xf>
    <xf numFmtId="4" fontId="0" fillId="4" borderId="5" xfId="1" applyNumberFormat="1" applyFont="1" applyFill="1" applyBorder="1" applyAlignment="1">
      <alignment horizontal="left"/>
    </xf>
    <xf numFmtId="4" fontId="0" fillId="4" borderId="14" xfId="1" applyNumberFormat="1" applyFont="1" applyFill="1" applyBorder="1" applyAlignment="1">
      <alignment horizontal="center"/>
    </xf>
  </cellXfs>
  <cellStyles count="6">
    <cellStyle name="Normal" xfId="0" builtinId="0"/>
    <cellStyle name="Normal 2" xfId="1" xr:uid="{00000000-0005-0000-0000-000001000000}"/>
    <cellStyle name="Normal 3" xfId="3" xr:uid="{00000000-0005-0000-0000-000002000000}"/>
    <cellStyle name="Normal 4" xfId="5" xr:uid="{00000000-0005-0000-0000-000003000000}"/>
    <cellStyle name="Normal 6" xfId="4" xr:uid="{00000000-0005-0000-0000-000004000000}"/>
    <cellStyle name="Normal 7" xfId="2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5">
    <tabColor rgb="FF00B0F0"/>
  </sheetPr>
  <dimension ref="A1:Q107"/>
  <sheetViews>
    <sheetView showGridLines="0" tabSelected="1" zoomScale="115" zoomScaleNormal="115" workbookViewId="0">
      <pane ySplit="2" topLeftCell="A67" activePane="bottomLeft" state="frozen"/>
      <selection pane="bottomLeft" activeCell="A80" sqref="A80:XFD80"/>
    </sheetView>
  </sheetViews>
  <sheetFormatPr defaultColWidth="9.140625" defaultRowHeight="15" x14ac:dyDescent="0.25"/>
  <cols>
    <col min="1" max="1" width="20" customWidth="1"/>
    <col min="2" max="2" width="48.140625" customWidth="1"/>
    <col min="3" max="3" width="15.7109375" customWidth="1"/>
    <col min="4" max="4" width="11.5703125" hidden="1" customWidth="1"/>
    <col min="5" max="5" width="0" style="5" hidden="1" customWidth="1"/>
    <col min="6" max="6" width="11.28515625" customWidth="1"/>
    <col min="7" max="9" width="0" hidden="1" customWidth="1"/>
    <col min="10" max="10" width="10.28515625" hidden="1" customWidth="1"/>
    <col min="11" max="11" width="14.28515625" customWidth="1"/>
    <col min="12" max="12" width="23.28515625" style="5" bestFit="1" customWidth="1"/>
    <col min="13" max="13" width="40.85546875" style="5" customWidth="1"/>
    <col min="14" max="14" width="10.85546875" customWidth="1"/>
    <col min="15" max="15" width="10" customWidth="1"/>
    <col min="16" max="16" width="4.140625" customWidth="1"/>
    <col min="17" max="17" width="21" customWidth="1"/>
  </cols>
  <sheetData>
    <row r="1" spans="1:17" ht="15.75" thickBot="1" x14ac:dyDescent="0.3">
      <c r="B1" s="1" t="s">
        <v>230</v>
      </c>
      <c r="C1" s="1"/>
      <c r="D1" s="1"/>
      <c r="E1" s="2"/>
      <c r="F1" s="1"/>
      <c r="G1" s="1"/>
      <c r="H1" s="1"/>
      <c r="I1" s="3" t="s">
        <v>0</v>
      </c>
      <c r="J1" s="4">
        <v>1.0900000000000001</v>
      </c>
      <c r="K1" s="1"/>
    </row>
    <row r="2" spans="1:17" ht="45.75" customHeight="1" x14ac:dyDescent="0.25">
      <c r="A2" s="95" t="s">
        <v>89</v>
      </c>
      <c r="B2" s="97" t="s">
        <v>1</v>
      </c>
      <c r="C2" s="96" t="s">
        <v>2</v>
      </c>
      <c r="D2" s="124" t="s">
        <v>138</v>
      </c>
      <c r="E2" s="125" t="s">
        <v>137</v>
      </c>
      <c r="F2" s="124" t="s">
        <v>3</v>
      </c>
      <c r="G2" s="124" t="s">
        <v>4</v>
      </c>
      <c r="H2" s="124" t="s">
        <v>5</v>
      </c>
      <c r="I2" s="124" t="s">
        <v>6</v>
      </c>
      <c r="J2" s="124" t="s">
        <v>7</v>
      </c>
      <c r="K2" s="102" t="s">
        <v>136</v>
      </c>
      <c r="L2" s="125" t="s">
        <v>8</v>
      </c>
      <c r="M2" s="125" t="s">
        <v>9</v>
      </c>
    </row>
    <row r="3" spans="1:17" ht="15.75" x14ac:dyDescent="0.25">
      <c r="A3" s="100" t="s">
        <v>114</v>
      </c>
      <c r="B3" s="36" t="s">
        <v>116</v>
      </c>
      <c r="C3" s="93">
        <f t="shared" ref="C3:C49" si="0">ROUNDUP(F3/D3,2)</f>
        <v>46.56</v>
      </c>
      <c r="D3" s="136" t="s">
        <v>140</v>
      </c>
      <c r="E3" s="30" t="s">
        <v>139</v>
      </c>
      <c r="F3" s="41">
        <f t="shared" ref="F3:F10" si="1">K3+H3+G3</f>
        <v>46.56</v>
      </c>
      <c r="G3" s="30">
        <v>0</v>
      </c>
      <c r="H3" s="30">
        <v>0</v>
      </c>
      <c r="I3" s="30">
        <f t="shared" ref="I3:I10" si="2">J3*K3</f>
        <v>50.750400000000006</v>
      </c>
      <c r="J3" s="30">
        <f t="shared" ref="J3:J10" si="3">J$1</f>
        <v>1.0900000000000001</v>
      </c>
      <c r="K3" s="31">
        <f>45.17+0.95+(2*0.22)</f>
        <v>46.56</v>
      </c>
      <c r="L3" s="85" t="s">
        <v>124</v>
      </c>
      <c r="M3" s="45" t="s">
        <v>115</v>
      </c>
    </row>
    <row r="4" spans="1:17" ht="15.75" x14ac:dyDescent="0.25">
      <c r="A4" s="100" t="s">
        <v>114</v>
      </c>
      <c r="B4" s="86" t="s">
        <v>117</v>
      </c>
      <c r="C4" s="93">
        <f t="shared" si="0"/>
        <v>61.97</v>
      </c>
      <c r="D4" s="30">
        <v>1</v>
      </c>
      <c r="E4" s="30" t="s">
        <v>139</v>
      </c>
      <c r="F4" s="41">
        <f t="shared" si="1"/>
        <v>61.97</v>
      </c>
      <c r="G4" s="30">
        <v>0</v>
      </c>
      <c r="H4" s="30">
        <v>0</v>
      </c>
      <c r="I4" s="30">
        <f t="shared" si="2"/>
        <v>67.547300000000007</v>
      </c>
      <c r="J4" s="53">
        <f t="shared" si="3"/>
        <v>1.0900000000000001</v>
      </c>
      <c r="K4" s="31">
        <f>60.61+0.88+(2*0.24)</f>
        <v>61.97</v>
      </c>
      <c r="L4" s="87" t="s">
        <v>125</v>
      </c>
      <c r="M4" s="45" t="s">
        <v>115</v>
      </c>
    </row>
    <row r="5" spans="1:17" ht="15.75" x14ac:dyDescent="0.25">
      <c r="A5" s="100" t="s">
        <v>114</v>
      </c>
      <c r="B5" s="86" t="s">
        <v>118</v>
      </c>
      <c r="C5" s="93">
        <f t="shared" si="0"/>
        <v>95.3</v>
      </c>
      <c r="D5" s="30">
        <v>1</v>
      </c>
      <c r="E5" s="30" t="s">
        <v>139</v>
      </c>
      <c r="F5" s="41">
        <f t="shared" si="1"/>
        <v>95.3</v>
      </c>
      <c r="G5" s="30">
        <v>0</v>
      </c>
      <c r="H5" s="30">
        <v>0</v>
      </c>
      <c r="I5" s="30">
        <f t="shared" si="2"/>
        <v>103.87700000000001</v>
      </c>
      <c r="J5" s="53">
        <f t="shared" si="3"/>
        <v>1.0900000000000001</v>
      </c>
      <c r="K5" s="31">
        <f>93.75+0.95+(2*0.3)</f>
        <v>95.3</v>
      </c>
      <c r="L5" s="87" t="s">
        <v>126</v>
      </c>
      <c r="M5" s="45" t="s">
        <v>115</v>
      </c>
    </row>
    <row r="6" spans="1:17" ht="15.75" x14ac:dyDescent="0.25">
      <c r="A6" s="100" t="s">
        <v>114</v>
      </c>
      <c r="B6" s="86" t="s">
        <v>119</v>
      </c>
      <c r="C6" s="93">
        <f t="shared" si="0"/>
        <v>111.37</v>
      </c>
      <c r="D6" s="30">
        <v>1</v>
      </c>
      <c r="E6" s="30" t="s">
        <v>139</v>
      </c>
      <c r="F6" s="41">
        <f t="shared" si="1"/>
        <v>111.37</v>
      </c>
      <c r="G6" s="30">
        <v>0</v>
      </c>
      <c r="H6" s="30">
        <v>0</v>
      </c>
      <c r="I6" s="30">
        <f t="shared" si="2"/>
        <v>121.39330000000001</v>
      </c>
      <c r="J6" s="53">
        <f t="shared" si="3"/>
        <v>1.0900000000000001</v>
      </c>
      <c r="K6" s="31">
        <f>109.54+1.35+(2*0.24)</f>
        <v>111.37</v>
      </c>
      <c r="L6" s="87" t="s">
        <v>127</v>
      </c>
      <c r="M6" s="45" t="s">
        <v>115</v>
      </c>
    </row>
    <row r="7" spans="1:17" ht="15.75" x14ac:dyDescent="0.25">
      <c r="A7" s="100" t="s">
        <v>114</v>
      </c>
      <c r="B7" s="86" t="s">
        <v>120</v>
      </c>
      <c r="C7" s="93">
        <f t="shared" si="0"/>
        <v>129.18</v>
      </c>
      <c r="D7" s="30">
        <v>1</v>
      </c>
      <c r="E7" s="30" t="s">
        <v>139</v>
      </c>
      <c r="F7" s="41">
        <f t="shared" si="1"/>
        <v>129.17999999999998</v>
      </c>
      <c r="G7" s="30">
        <v>0</v>
      </c>
      <c r="H7" s="30">
        <v>0</v>
      </c>
      <c r="I7" s="30">
        <f t="shared" si="2"/>
        <v>140.80619999999999</v>
      </c>
      <c r="J7" s="53">
        <f t="shared" si="3"/>
        <v>1.0900000000000001</v>
      </c>
      <c r="K7" s="31">
        <f>127.35+1.35+(2*0.24)</f>
        <v>129.17999999999998</v>
      </c>
      <c r="L7" s="87" t="s">
        <v>128</v>
      </c>
      <c r="M7" s="45" t="s">
        <v>115</v>
      </c>
    </row>
    <row r="8" spans="1:17" ht="15.75" x14ac:dyDescent="0.25">
      <c r="A8" s="100" t="s">
        <v>114</v>
      </c>
      <c r="B8" s="86" t="s">
        <v>121</v>
      </c>
      <c r="C8" s="93">
        <f t="shared" si="0"/>
        <v>152.29</v>
      </c>
      <c r="D8" s="30">
        <v>1</v>
      </c>
      <c r="E8" s="30" t="s">
        <v>139</v>
      </c>
      <c r="F8" s="41">
        <f t="shared" si="1"/>
        <v>152.29000000000002</v>
      </c>
      <c r="G8" s="30">
        <v>0</v>
      </c>
      <c r="H8" s="30">
        <v>0</v>
      </c>
      <c r="I8" s="30">
        <f t="shared" si="2"/>
        <v>165.99610000000004</v>
      </c>
      <c r="J8" s="53">
        <f t="shared" si="3"/>
        <v>1.0900000000000001</v>
      </c>
      <c r="K8" s="31">
        <f>150.36+1.35+(2*0.29)</f>
        <v>152.29000000000002</v>
      </c>
      <c r="L8" s="87" t="s">
        <v>129</v>
      </c>
      <c r="M8" s="45" t="s">
        <v>115</v>
      </c>
    </row>
    <row r="9" spans="1:17" ht="15.75" x14ac:dyDescent="0.25">
      <c r="A9" s="100" t="s">
        <v>114</v>
      </c>
      <c r="B9" s="36" t="s">
        <v>122</v>
      </c>
      <c r="C9" s="93">
        <f t="shared" si="0"/>
        <v>204.25</v>
      </c>
      <c r="D9" s="30">
        <v>1</v>
      </c>
      <c r="E9" s="30" t="s">
        <v>139</v>
      </c>
      <c r="F9" s="41">
        <f t="shared" si="1"/>
        <v>204.25000000000003</v>
      </c>
      <c r="G9" s="30">
        <v>0</v>
      </c>
      <c r="H9" s="30">
        <v>0</v>
      </c>
      <c r="I9" s="30">
        <f t="shared" si="2"/>
        <v>222.63250000000005</v>
      </c>
      <c r="J9" s="53">
        <f t="shared" si="3"/>
        <v>1.0900000000000001</v>
      </c>
      <c r="K9" s="31">
        <f>201.99+1.68+(2*0.29)</f>
        <v>204.25000000000003</v>
      </c>
      <c r="L9" s="87" t="s">
        <v>130</v>
      </c>
      <c r="M9" s="45" t="s">
        <v>115</v>
      </c>
    </row>
    <row r="10" spans="1:17" ht="16.5" thickBot="1" x14ac:dyDescent="0.3">
      <c r="A10" s="101" t="s">
        <v>114</v>
      </c>
      <c r="B10" s="37" t="s">
        <v>123</v>
      </c>
      <c r="C10" s="94">
        <f t="shared" si="0"/>
        <v>207.84</v>
      </c>
      <c r="D10" s="38">
        <v>1</v>
      </c>
      <c r="E10" s="38" t="s">
        <v>139</v>
      </c>
      <c r="F10" s="46">
        <f t="shared" si="1"/>
        <v>207.84</v>
      </c>
      <c r="G10" s="38">
        <v>0</v>
      </c>
      <c r="H10" s="38">
        <v>0</v>
      </c>
      <c r="I10" s="38">
        <f t="shared" si="2"/>
        <v>226.54560000000001</v>
      </c>
      <c r="J10" s="55">
        <f t="shared" si="3"/>
        <v>1.0900000000000001</v>
      </c>
      <c r="K10" s="57">
        <f>204.41+2.85+(2*0.29)</f>
        <v>207.84</v>
      </c>
      <c r="L10" s="88" t="s">
        <v>131</v>
      </c>
      <c r="M10" s="89" t="s">
        <v>115</v>
      </c>
    </row>
    <row r="11" spans="1:17" ht="16.5" thickTop="1" x14ac:dyDescent="0.25">
      <c r="A11" s="98" t="s">
        <v>10</v>
      </c>
      <c r="B11" s="20" t="s">
        <v>11</v>
      </c>
      <c r="C11" s="91">
        <f t="shared" si="0"/>
        <v>43.26</v>
      </c>
      <c r="D11" s="21">
        <v>1</v>
      </c>
      <c r="E11" s="21" t="s">
        <v>139</v>
      </c>
      <c r="F11" s="21">
        <f>K11+H11+G11</f>
        <v>43.26</v>
      </c>
      <c r="G11" s="21">
        <v>0</v>
      </c>
      <c r="H11" s="21">
        <v>0</v>
      </c>
      <c r="I11" s="21">
        <f t="shared" ref="I11:I49" si="4">J11*K11</f>
        <v>47.153399999999998</v>
      </c>
      <c r="J11" s="21">
        <f>J$1</f>
        <v>1.0900000000000001</v>
      </c>
      <c r="K11" s="22">
        <v>43.26</v>
      </c>
      <c r="L11" s="23" t="s">
        <v>12</v>
      </c>
      <c r="M11" s="24" t="s">
        <v>13</v>
      </c>
      <c r="Q11" s="6"/>
    </row>
    <row r="12" spans="1:17" ht="15.75" x14ac:dyDescent="0.25">
      <c r="A12" s="98" t="s">
        <v>10</v>
      </c>
      <c r="B12" s="20" t="s">
        <v>14</v>
      </c>
      <c r="C12" s="91">
        <f t="shared" si="0"/>
        <v>58.82</v>
      </c>
      <c r="D12" s="21">
        <v>1</v>
      </c>
      <c r="E12" s="21" t="s">
        <v>139</v>
      </c>
      <c r="F12" s="21">
        <f t="shared" ref="F12:F76" si="5">K12+H12+G12</f>
        <v>58.82</v>
      </c>
      <c r="G12" s="21">
        <v>0</v>
      </c>
      <c r="H12" s="21">
        <v>0</v>
      </c>
      <c r="I12" s="21">
        <f t="shared" si="4"/>
        <v>64.113800000000012</v>
      </c>
      <c r="J12" s="21">
        <f>J$1</f>
        <v>1.0900000000000001</v>
      </c>
      <c r="K12" s="22">
        <v>58.82</v>
      </c>
      <c r="L12" s="23" t="s">
        <v>15</v>
      </c>
      <c r="M12" s="24" t="s">
        <v>13</v>
      </c>
    </row>
    <row r="13" spans="1:17" ht="15.75" x14ac:dyDescent="0.25">
      <c r="A13" s="98" t="s">
        <v>10</v>
      </c>
      <c r="B13" s="20" t="s">
        <v>16</v>
      </c>
      <c r="C13" s="91">
        <f t="shared" si="0"/>
        <v>118.99</v>
      </c>
      <c r="D13" s="21">
        <v>1</v>
      </c>
      <c r="E13" s="21" t="s">
        <v>139</v>
      </c>
      <c r="F13" s="21">
        <f t="shared" si="5"/>
        <v>118.99</v>
      </c>
      <c r="G13" s="21">
        <v>0</v>
      </c>
      <c r="H13" s="21">
        <v>0</v>
      </c>
      <c r="I13" s="21">
        <f t="shared" si="4"/>
        <v>129.69910000000002</v>
      </c>
      <c r="J13" s="21">
        <f>J$1</f>
        <v>1.0900000000000001</v>
      </c>
      <c r="K13" s="22">
        <v>118.99</v>
      </c>
      <c r="L13" s="23" t="s">
        <v>17</v>
      </c>
      <c r="M13" s="24" t="s">
        <v>13</v>
      </c>
    </row>
    <row r="14" spans="1:17" ht="15.75" x14ac:dyDescent="0.25">
      <c r="A14" s="98" t="s">
        <v>10</v>
      </c>
      <c r="B14" s="20" t="s">
        <v>18</v>
      </c>
      <c r="C14" s="91">
        <f>ROUNDUP(F14/D14,2)</f>
        <v>129.80000000000001</v>
      </c>
      <c r="D14" s="21">
        <v>1</v>
      </c>
      <c r="E14" s="21" t="s">
        <v>139</v>
      </c>
      <c r="F14" s="21">
        <f t="shared" si="5"/>
        <v>129.80000000000001</v>
      </c>
      <c r="G14" s="21">
        <v>0</v>
      </c>
      <c r="H14" s="21">
        <v>0</v>
      </c>
      <c r="I14" s="21">
        <f t="shared" si="4"/>
        <v>141.48200000000003</v>
      </c>
      <c r="J14" s="21">
        <f t="shared" ref="J14:J70" si="6">J$1</f>
        <v>1.0900000000000001</v>
      </c>
      <c r="K14" s="22">
        <v>129.80000000000001</v>
      </c>
      <c r="L14" s="23" t="s">
        <v>19</v>
      </c>
      <c r="M14" s="24" t="s">
        <v>13</v>
      </c>
    </row>
    <row r="15" spans="1:17" ht="15.75" x14ac:dyDescent="0.25">
      <c r="A15" s="98" t="s">
        <v>10</v>
      </c>
      <c r="B15" s="20" t="s">
        <v>20</v>
      </c>
      <c r="C15" s="91">
        <f t="shared" si="0"/>
        <v>145.85</v>
      </c>
      <c r="D15" s="21">
        <v>1</v>
      </c>
      <c r="E15" s="21" t="s">
        <v>139</v>
      </c>
      <c r="F15" s="21">
        <f t="shared" si="5"/>
        <v>145.85</v>
      </c>
      <c r="G15" s="21">
        <v>0</v>
      </c>
      <c r="H15" s="21">
        <v>0</v>
      </c>
      <c r="I15" s="21">
        <f t="shared" si="4"/>
        <v>158.97650000000002</v>
      </c>
      <c r="J15" s="21">
        <f t="shared" si="6"/>
        <v>1.0900000000000001</v>
      </c>
      <c r="K15" s="22">
        <v>145.85</v>
      </c>
      <c r="L15" s="25" t="s">
        <v>21</v>
      </c>
      <c r="M15" s="24" t="s">
        <v>13</v>
      </c>
    </row>
    <row r="16" spans="1:17" ht="15.75" x14ac:dyDescent="0.25">
      <c r="A16" s="98" t="s">
        <v>10</v>
      </c>
      <c r="B16" s="20" t="s">
        <v>22</v>
      </c>
      <c r="C16" s="91">
        <f t="shared" si="0"/>
        <v>168.61</v>
      </c>
      <c r="D16" s="21">
        <v>1</v>
      </c>
      <c r="E16" s="21" t="s">
        <v>139</v>
      </c>
      <c r="F16" s="21">
        <f t="shared" si="5"/>
        <v>168.61</v>
      </c>
      <c r="G16" s="21">
        <v>0</v>
      </c>
      <c r="H16" s="21">
        <v>0</v>
      </c>
      <c r="I16" s="21">
        <f t="shared" si="4"/>
        <v>183.78490000000002</v>
      </c>
      <c r="J16" s="21">
        <f t="shared" si="6"/>
        <v>1.0900000000000001</v>
      </c>
      <c r="K16" s="22">
        <v>168.61</v>
      </c>
      <c r="L16" s="23" t="s">
        <v>23</v>
      </c>
      <c r="M16" s="24" t="s">
        <v>13</v>
      </c>
    </row>
    <row r="17" spans="1:17" ht="15.75" x14ac:dyDescent="0.25">
      <c r="A17" s="98" t="s">
        <v>10</v>
      </c>
      <c r="B17" s="20" t="s">
        <v>24</v>
      </c>
      <c r="C17" s="91">
        <f t="shared" si="0"/>
        <v>165.8</v>
      </c>
      <c r="D17" s="21">
        <v>1</v>
      </c>
      <c r="E17" s="21" t="s">
        <v>139</v>
      </c>
      <c r="F17" s="21">
        <f t="shared" si="5"/>
        <v>165.8</v>
      </c>
      <c r="G17" s="21">
        <v>0</v>
      </c>
      <c r="H17" s="21">
        <v>0</v>
      </c>
      <c r="I17" s="21">
        <f t="shared" si="4"/>
        <v>180.72200000000004</v>
      </c>
      <c r="J17" s="21">
        <f t="shared" si="6"/>
        <v>1.0900000000000001</v>
      </c>
      <c r="K17" s="22">
        <v>165.8</v>
      </c>
      <c r="L17" s="23" t="s">
        <v>25</v>
      </c>
      <c r="M17" s="24" t="s">
        <v>13</v>
      </c>
    </row>
    <row r="18" spans="1:17" ht="15.75" x14ac:dyDescent="0.25">
      <c r="A18" s="98" t="s">
        <v>10</v>
      </c>
      <c r="B18" s="20" t="s">
        <v>94</v>
      </c>
      <c r="C18" s="91">
        <f t="shared" si="0"/>
        <v>252.45</v>
      </c>
      <c r="D18" s="26">
        <v>1</v>
      </c>
      <c r="E18" s="21" t="s">
        <v>139</v>
      </c>
      <c r="F18" s="21">
        <f t="shared" si="5"/>
        <v>252.45</v>
      </c>
      <c r="G18" s="21">
        <v>0</v>
      </c>
      <c r="H18" s="21">
        <v>0</v>
      </c>
      <c r="I18" s="21">
        <f t="shared" si="4"/>
        <v>275.1705</v>
      </c>
      <c r="J18" s="21">
        <f t="shared" si="6"/>
        <v>1.0900000000000001</v>
      </c>
      <c r="K18" s="22">
        <v>252.45</v>
      </c>
      <c r="L18" s="23" t="s">
        <v>26</v>
      </c>
      <c r="M18" s="24" t="s">
        <v>13</v>
      </c>
      <c r="Q18" s="7"/>
    </row>
    <row r="19" spans="1:17" ht="15.75" x14ac:dyDescent="0.25">
      <c r="A19" s="98" t="s">
        <v>10</v>
      </c>
      <c r="B19" s="27" t="s">
        <v>27</v>
      </c>
      <c r="C19" s="91">
        <f t="shared" si="0"/>
        <v>11.87</v>
      </c>
      <c r="D19" s="26">
        <v>1</v>
      </c>
      <c r="E19" s="21" t="s">
        <v>139</v>
      </c>
      <c r="F19" s="21">
        <f t="shared" si="5"/>
        <v>11.87</v>
      </c>
      <c r="G19" s="21">
        <v>0</v>
      </c>
      <c r="H19" s="21">
        <v>0</v>
      </c>
      <c r="I19" s="21">
        <f t="shared" si="4"/>
        <v>12.9383</v>
      </c>
      <c r="J19" s="21">
        <f t="shared" si="6"/>
        <v>1.0900000000000001</v>
      </c>
      <c r="K19" s="22">
        <v>11.87</v>
      </c>
      <c r="L19" s="28" t="s">
        <v>28</v>
      </c>
      <c r="M19" s="24" t="s">
        <v>13</v>
      </c>
    </row>
    <row r="20" spans="1:17" ht="16.5" thickBot="1" x14ac:dyDescent="0.3">
      <c r="A20" s="99" t="s">
        <v>10</v>
      </c>
      <c r="B20" s="73" t="s">
        <v>29</v>
      </c>
      <c r="C20" s="92">
        <f t="shared" si="0"/>
        <v>14.24</v>
      </c>
      <c r="D20" s="65">
        <v>1</v>
      </c>
      <c r="E20" s="65" t="s">
        <v>139</v>
      </c>
      <c r="F20" s="64">
        <f t="shared" si="5"/>
        <v>14.24</v>
      </c>
      <c r="G20" s="64">
        <v>0</v>
      </c>
      <c r="H20" s="64">
        <v>0</v>
      </c>
      <c r="I20" s="64">
        <f t="shared" si="4"/>
        <v>15.521600000000001</v>
      </c>
      <c r="J20" s="64">
        <f t="shared" si="6"/>
        <v>1.0900000000000001</v>
      </c>
      <c r="K20" s="82">
        <v>14.24</v>
      </c>
      <c r="L20" s="83" t="s">
        <v>30</v>
      </c>
      <c r="M20" s="68" t="s">
        <v>13</v>
      </c>
    </row>
    <row r="21" spans="1:17" ht="16.5" thickTop="1" x14ac:dyDescent="0.25">
      <c r="A21" s="100" t="s">
        <v>31</v>
      </c>
      <c r="B21" s="29" t="s">
        <v>32</v>
      </c>
      <c r="C21" s="93">
        <f t="shared" si="0"/>
        <v>90.61</v>
      </c>
      <c r="D21" s="30">
        <v>1</v>
      </c>
      <c r="E21" s="30" t="s">
        <v>139</v>
      </c>
      <c r="F21" s="30">
        <f t="shared" si="5"/>
        <v>90.61</v>
      </c>
      <c r="G21" s="30">
        <v>0</v>
      </c>
      <c r="H21" s="30">
        <v>0</v>
      </c>
      <c r="I21" s="30">
        <f t="shared" si="4"/>
        <v>98.764900000000011</v>
      </c>
      <c r="J21" s="30">
        <f t="shared" si="6"/>
        <v>1.0900000000000001</v>
      </c>
      <c r="K21" s="31">
        <v>90.61</v>
      </c>
      <c r="L21" s="32" t="s">
        <v>33</v>
      </c>
      <c r="M21" s="33" t="s">
        <v>34</v>
      </c>
      <c r="N21" s="8"/>
      <c r="O21" s="8"/>
      <c r="Q21" s="9"/>
    </row>
    <row r="22" spans="1:17" ht="15.75" x14ac:dyDescent="0.25">
      <c r="A22" s="100" t="s">
        <v>31</v>
      </c>
      <c r="B22" s="29" t="s">
        <v>35</v>
      </c>
      <c r="C22" s="93">
        <f t="shared" si="0"/>
        <v>104.27</v>
      </c>
      <c r="D22" s="30">
        <v>1</v>
      </c>
      <c r="E22" s="30" t="s">
        <v>139</v>
      </c>
      <c r="F22" s="30">
        <f t="shared" si="5"/>
        <v>104.27</v>
      </c>
      <c r="G22" s="30">
        <v>0</v>
      </c>
      <c r="H22" s="30">
        <v>0</v>
      </c>
      <c r="I22" s="30">
        <f t="shared" si="4"/>
        <v>113.65430000000001</v>
      </c>
      <c r="J22" s="30">
        <f t="shared" si="6"/>
        <v>1.0900000000000001</v>
      </c>
      <c r="K22" s="31">
        <v>104.27</v>
      </c>
      <c r="L22" s="32" t="s">
        <v>36</v>
      </c>
      <c r="M22" s="33" t="s">
        <v>34</v>
      </c>
      <c r="N22" s="8"/>
      <c r="O22" s="8"/>
      <c r="Q22" s="9"/>
    </row>
    <row r="23" spans="1:17" ht="15.75" x14ac:dyDescent="0.25">
      <c r="A23" s="100" t="s">
        <v>31</v>
      </c>
      <c r="B23" s="29" t="s">
        <v>37</v>
      </c>
      <c r="C23" s="93">
        <f t="shared" si="0"/>
        <v>111.93</v>
      </c>
      <c r="D23" s="30">
        <v>1</v>
      </c>
      <c r="E23" s="30" t="s">
        <v>139</v>
      </c>
      <c r="F23" s="30">
        <f t="shared" si="5"/>
        <v>111.93</v>
      </c>
      <c r="G23" s="30">
        <v>0</v>
      </c>
      <c r="H23" s="30">
        <v>0</v>
      </c>
      <c r="I23" s="30">
        <f t="shared" si="4"/>
        <v>122.00370000000002</v>
      </c>
      <c r="J23" s="30">
        <f t="shared" si="6"/>
        <v>1.0900000000000001</v>
      </c>
      <c r="K23" s="31">
        <v>111.93</v>
      </c>
      <c r="L23" s="32" t="s">
        <v>38</v>
      </c>
      <c r="M23" s="33" t="s">
        <v>34</v>
      </c>
      <c r="N23" s="8"/>
      <c r="O23" s="8"/>
      <c r="Q23" s="9"/>
    </row>
    <row r="24" spans="1:17" ht="15.75" x14ac:dyDescent="0.25">
      <c r="A24" s="100" t="s">
        <v>31</v>
      </c>
      <c r="B24" s="29" t="s">
        <v>39</v>
      </c>
      <c r="C24" s="93">
        <f t="shared" si="0"/>
        <v>124.69</v>
      </c>
      <c r="D24" s="30">
        <v>1</v>
      </c>
      <c r="E24" s="30" t="s">
        <v>139</v>
      </c>
      <c r="F24" s="30">
        <f t="shared" si="5"/>
        <v>124.69</v>
      </c>
      <c r="G24" s="30">
        <v>0</v>
      </c>
      <c r="H24" s="30">
        <v>0</v>
      </c>
      <c r="I24" s="30">
        <f t="shared" si="4"/>
        <v>135.91210000000001</v>
      </c>
      <c r="J24" s="30">
        <f t="shared" si="6"/>
        <v>1.0900000000000001</v>
      </c>
      <c r="K24" s="31">
        <v>124.69</v>
      </c>
      <c r="L24" s="32" t="s">
        <v>40</v>
      </c>
      <c r="M24" s="33" t="s">
        <v>34</v>
      </c>
      <c r="N24" s="8"/>
      <c r="O24" s="8"/>
      <c r="Q24" s="9"/>
    </row>
    <row r="25" spans="1:17" ht="15.75" x14ac:dyDescent="0.25">
      <c r="A25" s="100" t="s">
        <v>31</v>
      </c>
      <c r="B25" s="34" t="s">
        <v>41</v>
      </c>
      <c r="C25" s="93">
        <f t="shared" si="0"/>
        <v>160.49</v>
      </c>
      <c r="D25" s="30">
        <v>1</v>
      </c>
      <c r="E25" s="30" t="s">
        <v>139</v>
      </c>
      <c r="F25" s="30">
        <f t="shared" si="5"/>
        <v>160.49</v>
      </c>
      <c r="G25" s="30">
        <v>0</v>
      </c>
      <c r="H25" s="30">
        <v>0</v>
      </c>
      <c r="I25" s="30">
        <f t="shared" si="4"/>
        <v>174.93410000000003</v>
      </c>
      <c r="J25" s="30">
        <f t="shared" si="6"/>
        <v>1.0900000000000001</v>
      </c>
      <c r="K25" s="31">
        <v>160.49</v>
      </c>
      <c r="L25" s="35" t="s">
        <v>42</v>
      </c>
      <c r="M25" s="33" t="s">
        <v>34</v>
      </c>
      <c r="N25" s="8"/>
      <c r="O25" s="8"/>
    </row>
    <row r="26" spans="1:17" ht="15.75" x14ac:dyDescent="0.25">
      <c r="A26" s="100" t="s">
        <v>31</v>
      </c>
      <c r="B26" s="36" t="s">
        <v>43</v>
      </c>
      <c r="C26" s="93">
        <f t="shared" si="0"/>
        <v>168.56</v>
      </c>
      <c r="D26" s="30">
        <v>1</v>
      </c>
      <c r="E26" s="30" t="s">
        <v>139</v>
      </c>
      <c r="F26" s="30">
        <f t="shared" si="5"/>
        <v>168.56</v>
      </c>
      <c r="G26" s="30">
        <v>0</v>
      </c>
      <c r="H26" s="30">
        <v>0</v>
      </c>
      <c r="I26" s="30">
        <f t="shared" si="4"/>
        <v>183.7304</v>
      </c>
      <c r="J26" s="30">
        <f t="shared" si="6"/>
        <v>1.0900000000000001</v>
      </c>
      <c r="K26" s="31">
        <v>168.56</v>
      </c>
      <c r="L26" s="35" t="s">
        <v>44</v>
      </c>
      <c r="M26" s="33" t="s">
        <v>34</v>
      </c>
      <c r="N26" s="8"/>
      <c r="O26" s="8"/>
    </row>
    <row r="27" spans="1:17" ht="15.75" x14ac:dyDescent="0.25">
      <c r="A27" s="100" t="s">
        <v>31</v>
      </c>
      <c r="B27" s="36" t="s">
        <v>45</v>
      </c>
      <c r="C27" s="93">
        <f t="shared" si="0"/>
        <v>189.65</v>
      </c>
      <c r="D27" s="30">
        <v>1</v>
      </c>
      <c r="E27" s="30" t="s">
        <v>139</v>
      </c>
      <c r="F27" s="30">
        <f t="shared" si="5"/>
        <v>189.65</v>
      </c>
      <c r="G27" s="30">
        <v>0</v>
      </c>
      <c r="H27" s="30">
        <v>0</v>
      </c>
      <c r="I27" s="30">
        <f t="shared" si="4"/>
        <v>206.71850000000003</v>
      </c>
      <c r="J27" s="30">
        <f t="shared" si="6"/>
        <v>1.0900000000000001</v>
      </c>
      <c r="K27" s="31">
        <v>189.65</v>
      </c>
      <c r="L27" s="35" t="s">
        <v>46</v>
      </c>
      <c r="M27" s="33" t="s">
        <v>34</v>
      </c>
      <c r="N27" s="8"/>
      <c r="O27" s="8"/>
      <c r="Q27" s="10"/>
    </row>
    <row r="28" spans="1:17" ht="16.5" thickBot="1" x14ac:dyDescent="0.3">
      <c r="A28" s="101" t="s">
        <v>31</v>
      </c>
      <c r="B28" s="37" t="s">
        <v>47</v>
      </c>
      <c r="C28" s="94">
        <f t="shared" si="0"/>
        <v>193.52</v>
      </c>
      <c r="D28" s="38">
        <v>1</v>
      </c>
      <c r="E28" s="38" t="s">
        <v>139</v>
      </c>
      <c r="F28" s="38">
        <f t="shared" si="5"/>
        <v>193.52</v>
      </c>
      <c r="G28" s="38">
        <v>0</v>
      </c>
      <c r="H28" s="38">
        <v>0</v>
      </c>
      <c r="I28" s="38">
        <f t="shared" si="4"/>
        <v>210.93680000000003</v>
      </c>
      <c r="J28" s="38">
        <f t="shared" si="6"/>
        <v>1.0900000000000001</v>
      </c>
      <c r="K28" s="57">
        <v>193.52</v>
      </c>
      <c r="L28" s="39" t="s">
        <v>48</v>
      </c>
      <c r="M28" s="40" t="s">
        <v>34</v>
      </c>
      <c r="N28" s="8"/>
      <c r="O28" s="8"/>
    </row>
    <row r="29" spans="1:17" ht="16.5" thickTop="1" x14ac:dyDescent="0.25">
      <c r="A29" s="98" t="s">
        <v>49</v>
      </c>
      <c r="B29" s="20" t="s">
        <v>50</v>
      </c>
      <c r="C29" s="91">
        <f t="shared" si="0"/>
        <v>52</v>
      </c>
      <c r="D29" s="21">
        <v>1</v>
      </c>
      <c r="E29" s="21" t="s">
        <v>139</v>
      </c>
      <c r="F29" s="21">
        <f t="shared" si="5"/>
        <v>52</v>
      </c>
      <c r="G29" s="21">
        <v>0</v>
      </c>
      <c r="H29" s="21">
        <v>0</v>
      </c>
      <c r="I29" s="21">
        <f t="shared" si="4"/>
        <v>56.680000000000007</v>
      </c>
      <c r="J29" s="21">
        <f t="shared" si="6"/>
        <v>1.0900000000000001</v>
      </c>
      <c r="K29" s="58">
        <v>52</v>
      </c>
      <c r="L29" s="59" t="s">
        <v>51</v>
      </c>
      <c r="M29" s="24" t="s">
        <v>66</v>
      </c>
      <c r="N29" s="5"/>
      <c r="Q29" s="11"/>
    </row>
    <row r="30" spans="1:17" ht="15.75" x14ac:dyDescent="0.25">
      <c r="A30" s="98" t="s">
        <v>49</v>
      </c>
      <c r="B30" s="20" t="s">
        <v>52</v>
      </c>
      <c r="C30" s="91">
        <f t="shared" si="0"/>
        <v>66.55</v>
      </c>
      <c r="D30" s="21">
        <v>1</v>
      </c>
      <c r="E30" s="21" t="s">
        <v>139</v>
      </c>
      <c r="F30" s="21">
        <f t="shared" si="5"/>
        <v>66.55</v>
      </c>
      <c r="G30" s="21">
        <v>0</v>
      </c>
      <c r="H30" s="21">
        <v>0</v>
      </c>
      <c r="I30" s="21">
        <f t="shared" si="4"/>
        <v>72.539500000000004</v>
      </c>
      <c r="J30" s="21">
        <f t="shared" si="6"/>
        <v>1.0900000000000001</v>
      </c>
      <c r="K30" s="58">
        <v>66.55</v>
      </c>
      <c r="L30" s="59" t="s">
        <v>53</v>
      </c>
      <c r="M30" s="24" t="s">
        <v>66</v>
      </c>
      <c r="N30" s="5"/>
      <c r="Q30" s="12"/>
    </row>
    <row r="31" spans="1:17" ht="15.75" x14ac:dyDescent="0.25">
      <c r="A31" s="98" t="s">
        <v>49</v>
      </c>
      <c r="B31" s="20" t="s">
        <v>54</v>
      </c>
      <c r="C31" s="91">
        <f t="shared" si="0"/>
        <v>87</v>
      </c>
      <c r="D31" s="21">
        <v>1</v>
      </c>
      <c r="E31" s="21" t="s">
        <v>139</v>
      </c>
      <c r="F31" s="21">
        <f t="shared" si="5"/>
        <v>87</v>
      </c>
      <c r="G31" s="21">
        <v>0</v>
      </c>
      <c r="H31" s="21">
        <v>0</v>
      </c>
      <c r="I31" s="21">
        <f t="shared" si="4"/>
        <v>94.830000000000013</v>
      </c>
      <c r="J31" s="21">
        <f t="shared" si="6"/>
        <v>1.0900000000000001</v>
      </c>
      <c r="K31" s="58">
        <v>87</v>
      </c>
      <c r="L31" s="59" t="s">
        <v>55</v>
      </c>
      <c r="M31" s="24" t="s">
        <v>66</v>
      </c>
      <c r="N31" s="13"/>
      <c r="Q31" s="12"/>
    </row>
    <row r="32" spans="1:17" ht="15.75" x14ac:dyDescent="0.25">
      <c r="A32" s="98" t="s">
        <v>49</v>
      </c>
      <c r="B32" s="20" t="s">
        <v>56</v>
      </c>
      <c r="C32" s="91">
        <f t="shared" si="0"/>
        <v>103.39</v>
      </c>
      <c r="D32" s="21">
        <v>1</v>
      </c>
      <c r="E32" s="21" t="s">
        <v>139</v>
      </c>
      <c r="F32" s="21">
        <f t="shared" si="5"/>
        <v>103.39</v>
      </c>
      <c r="G32" s="21">
        <v>0</v>
      </c>
      <c r="H32" s="21">
        <v>0</v>
      </c>
      <c r="I32" s="21">
        <f t="shared" si="4"/>
        <v>112.69510000000001</v>
      </c>
      <c r="J32" s="21">
        <f t="shared" si="6"/>
        <v>1.0900000000000001</v>
      </c>
      <c r="K32" s="58">
        <v>103.39</v>
      </c>
      <c r="L32" s="59" t="s">
        <v>57</v>
      </c>
      <c r="M32" s="24" t="s">
        <v>66</v>
      </c>
      <c r="N32" s="13"/>
      <c r="Q32" s="14"/>
    </row>
    <row r="33" spans="1:17" ht="15.75" x14ac:dyDescent="0.25">
      <c r="A33" s="98" t="s">
        <v>49</v>
      </c>
      <c r="B33" s="20" t="s">
        <v>58</v>
      </c>
      <c r="C33" s="91">
        <f t="shared" si="0"/>
        <v>120</v>
      </c>
      <c r="D33" s="21">
        <v>1</v>
      </c>
      <c r="E33" s="21" t="s">
        <v>139</v>
      </c>
      <c r="F33" s="21">
        <f t="shared" si="5"/>
        <v>120</v>
      </c>
      <c r="G33" s="21">
        <v>0</v>
      </c>
      <c r="H33" s="21">
        <v>0</v>
      </c>
      <c r="I33" s="21">
        <f t="shared" si="4"/>
        <v>130.80000000000001</v>
      </c>
      <c r="J33" s="21">
        <f t="shared" si="6"/>
        <v>1.0900000000000001</v>
      </c>
      <c r="K33" s="58">
        <v>120</v>
      </c>
      <c r="L33" s="59" t="s">
        <v>59</v>
      </c>
      <c r="M33" s="24" t="s">
        <v>66</v>
      </c>
      <c r="N33" s="13"/>
    </row>
    <row r="34" spans="1:17" ht="15.75" x14ac:dyDescent="0.25">
      <c r="A34" s="98" t="s">
        <v>49</v>
      </c>
      <c r="B34" s="20" t="s">
        <v>60</v>
      </c>
      <c r="C34" s="91">
        <f t="shared" si="0"/>
        <v>137.43</v>
      </c>
      <c r="D34" s="21">
        <v>1</v>
      </c>
      <c r="E34" s="21" t="s">
        <v>139</v>
      </c>
      <c r="F34" s="21">
        <f t="shared" si="5"/>
        <v>137.43</v>
      </c>
      <c r="G34" s="21">
        <v>0</v>
      </c>
      <c r="H34" s="21">
        <v>0</v>
      </c>
      <c r="I34" s="21">
        <f t="shared" si="4"/>
        <v>149.79870000000003</v>
      </c>
      <c r="J34" s="21">
        <f t="shared" si="6"/>
        <v>1.0900000000000001</v>
      </c>
      <c r="K34" s="58">
        <v>137.43</v>
      </c>
      <c r="L34" s="59" t="s">
        <v>61</v>
      </c>
      <c r="M34" s="24" t="s">
        <v>66</v>
      </c>
      <c r="N34" s="13"/>
      <c r="Q34" s="15"/>
    </row>
    <row r="35" spans="1:17" ht="15.75" x14ac:dyDescent="0.25">
      <c r="A35" s="98" t="s">
        <v>49</v>
      </c>
      <c r="B35" s="20" t="s">
        <v>227</v>
      </c>
      <c r="C35" s="91">
        <f>ROUNDUP(F35/D35,2)</f>
        <v>179.12</v>
      </c>
      <c r="D35" s="21">
        <v>1</v>
      </c>
      <c r="E35" s="21" t="s">
        <v>139</v>
      </c>
      <c r="F35" s="21">
        <f>K35+H35+G35</f>
        <v>179.12</v>
      </c>
      <c r="G35" s="21">
        <v>0</v>
      </c>
      <c r="H35" s="21">
        <v>0</v>
      </c>
      <c r="I35" s="21">
        <f>J35*K35</f>
        <v>195.24080000000001</v>
      </c>
      <c r="J35" s="21">
        <f t="shared" si="6"/>
        <v>1.0900000000000001</v>
      </c>
      <c r="K35" s="58">
        <v>179.12</v>
      </c>
      <c r="L35" s="59" t="s">
        <v>173</v>
      </c>
      <c r="M35" s="24" t="s">
        <v>66</v>
      </c>
      <c r="N35" s="13"/>
      <c r="Q35" s="15"/>
    </row>
    <row r="36" spans="1:17" ht="15.75" x14ac:dyDescent="0.25">
      <c r="A36" s="98" t="s">
        <v>49</v>
      </c>
      <c r="B36" s="20" t="s">
        <v>62</v>
      </c>
      <c r="C36" s="91">
        <f t="shared" si="0"/>
        <v>213.02</v>
      </c>
      <c r="D36" s="21">
        <v>1</v>
      </c>
      <c r="E36" s="21" t="s">
        <v>139</v>
      </c>
      <c r="F36" s="21">
        <f t="shared" si="5"/>
        <v>213.02</v>
      </c>
      <c r="G36" s="21">
        <v>0</v>
      </c>
      <c r="H36" s="21">
        <v>0</v>
      </c>
      <c r="I36" s="21">
        <f t="shared" si="4"/>
        <v>232.19180000000003</v>
      </c>
      <c r="J36" s="21">
        <f t="shared" si="6"/>
        <v>1.0900000000000001</v>
      </c>
      <c r="K36" s="58">
        <v>213.02</v>
      </c>
      <c r="L36" s="59" t="s">
        <v>63</v>
      </c>
      <c r="M36" s="24" t="s">
        <v>66</v>
      </c>
      <c r="N36" s="13"/>
    </row>
    <row r="37" spans="1:17" ht="15.75" x14ac:dyDescent="0.25">
      <c r="A37" s="98" t="s">
        <v>49</v>
      </c>
      <c r="B37" s="20" t="s">
        <v>175</v>
      </c>
      <c r="C37" s="91">
        <f>ROUNDUP(F37/D37,2)</f>
        <v>251</v>
      </c>
      <c r="D37" s="21">
        <v>1</v>
      </c>
      <c r="E37" s="21" t="s">
        <v>139</v>
      </c>
      <c r="F37" s="21">
        <f>K37+H37+G37</f>
        <v>251</v>
      </c>
      <c r="G37" s="21">
        <v>0</v>
      </c>
      <c r="H37" s="21">
        <v>0</v>
      </c>
      <c r="I37" s="21">
        <f>J37*K37</f>
        <v>273.59000000000003</v>
      </c>
      <c r="J37" s="21">
        <f t="shared" si="6"/>
        <v>1.0900000000000001</v>
      </c>
      <c r="K37" s="58">
        <v>251</v>
      </c>
      <c r="L37" s="59" t="s">
        <v>174</v>
      </c>
      <c r="M37" s="24" t="s">
        <v>66</v>
      </c>
      <c r="N37" s="13"/>
    </row>
    <row r="38" spans="1:17" ht="15.75" x14ac:dyDescent="0.25">
      <c r="A38" s="98" t="s">
        <v>49</v>
      </c>
      <c r="B38" s="20" t="s">
        <v>64</v>
      </c>
      <c r="C38" s="91">
        <f t="shared" si="0"/>
        <v>150</v>
      </c>
      <c r="D38" s="21">
        <v>1</v>
      </c>
      <c r="E38" s="21" t="s">
        <v>139</v>
      </c>
      <c r="F38" s="21">
        <f t="shared" si="5"/>
        <v>150</v>
      </c>
      <c r="G38" s="21">
        <v>0</v>
      </c>
      <c r="H38" s="21">
        <v>0</v>
      </c>
      <c r="I38" s="21">
        <f t="shared" si="4"/>
        <v>163.5</v>
      </c>
      <c r="J38" s="21">
        <f t="shared" si="6"/>
        <v>1.0900000000000001</v>
      </c>
      <c r="K38" s="58">
        <v>150</v>
      </c>
      <c r="L38" s="60" t="s">
        <v>65</v>
      </c>
      <c r="M38" s="24" t="s">
        <v>66</v>
      </c>
      <c r="N38" s="13"/>
      <c r="Q38" s="7"/>
    </row>
    <row r="39" spans="1:17" ht="15.75" x14ac:dyDescent="0.25">
      <c r="A39" s="98" t="s">
        <v>49</v>
      </c>
      <c r="B39" s="20" t="s">
        <v>67</v>
      </c>
      <c r="C39" s="91">
        <f t="shared" si="0"/>
        <v>186</v>
      </c>
      <c r="D39" s="21">
        <v>1</v>
      </c>
      <c r="E39" s="21" t="s">
        <v>139</v>
      </c>
      <c r="F39" s="21">
        <f t="shared" si="5"/>
        <v>186</v>
      </c>
      <c r="G39" s="21">
        <v>0</v>
      </c>
      <c r="H39" s="21">
        <v>0</v>
      </c>
      <c r="I39" s="21">
        <f t="shared" si="4"/>
        <v>202.74</v>
      </c>
      <c r="J39" s="21">
        <f t="shared" si="6"/>
        <v>1.0900000000000001</v>
      </c>
      <c r="K39" s="58">
        <v>186</v>
      </c>
      <c r="L39" s="61" t="s">
        <v>68</v>
      </c>
      <c r="M39" s="24" t="s">
        <v>66</v>
      </c>
      <c r="N39" s="13"/>
    </row>
    <row r="40" spans="1:17" ht="15.75" x14ac:dyDescent="0.25">
      <c r="A40" s="98" t="s">
        <v>49</v>
      </c>
      <c r="B40" s="20" t="s">
        <v>69</v>
      </c>
      <c r="C40" s="91">
        <f t="shared" si="0"/>
        <v>200.57</v>
      </c>
      <c r="D40" s="21">
        <v>1</v>
      </c>
      <c r="E40" s="21" t="s">
        <v>139</v>
      </c>
      <c r="F40" s="21">
        <f t="shared" si="5"/>
        <v>200.57</v>
      </c>
      <c r="G40" s="21">
        <v>0</v>
      </c>
      <c r="H40" s="21">
        <v>0</v>
      </c>
      <c r="I40" s="21">
        <f t="shared" si="4"/>
        <v>218.62130000000002</v>
      </c>
      <c r="J40" s="21">
        <f t="shared" si="6"/>
        <v>1.0900000000000001</v>
      </c>
      <c r="K40" s="58">
        <v>200.57</v>
      </c>
      <c r="L40" s="62" t="s">
        <v>70</v>
      </c>
      <c r="M40" s="24" t="s">
        <v>66</v>
      </c>
      <c r="N40" s="13"/>
    </row>
    <row r="41" spans="1:17" ht="16.5" thickBot="1" x14ac:dyDescent="0.3">
      <c r="A41" s="99" t="s">
        <v>49</v>
      </c>
      <c r="B41" s="63" t="s">
        <v>71</v>
      </c>
      <c r="C41" s="92">
        <f t="shared" si="0"/>
        <v>240.31</v>
      </c>
      <c r="D41" s="64">
        <v>1</v>
      </c>
      <c r="E41" s="65" t="s">
        <v>139</v>
      </c>
      <c r="F41" s="65">
        <f t="shared" si="5"/>
        <v>240.31</v>
      </c>
      <c r="G41" s="64">
        <v>0</v>
      </c>
      <c r="H41" s="64">
        <v>0</v>
      </c>
      <c r="I41" s="64">
        <f t="shared" si="4"/>
        <v>261.93790000000001</v>
      </c>
      <c r="J41" s="64">
        <f t="shared" si="6"/>
        <v>1.0900000000000001</v>
      </c>
      <c r="K41" s="66">
        <v>240.31</v>
      </c>
      <c r="L41" s="67" t="s">
        <v>72</v>
      </c>
      <c r="M41" s="68" t="s">
        <v>66</v>
      </c>
      <c r="N41" s="13"/>
    </row>
    <row r="42" spans="1:17" ht="16.5" thickTop="1" x14ac:dyDescent="0.25">
      <c r="A42" s="100" t="s">
        <v>209</v>
      </c>
      <c r="B42" s="36" t="s">
        <v>211</v>
      </c>
      <c r="C42" s="93">
        <f t="shared" si="0"/>
        <v>32.25</v>
      </c>
      <c r="D42" s="30">
        <v>1</v>
      </c>
      <c r="E42" s="30" t="s">
        <v>139</v>
      </c>
      <c r="F42" s="41">
        <f t="shared" si="5"/>
        <v>32.25</v>
      </c>
      <c r="G42" s="30">
        <v>0</v>
      </c>
      <c r="H42" s="30">
        <v>0</v>
      </c>
      <c r="I42" s="30">
        <f t="shared" si="4"/>
        <v>35.152500000000003</v>
      </c>
      <c r="J42" s="30">
        <f t="shared" si="6"/>
        <v>1.0900000000000001</v>
      </c>
      <c r="K42" s="31">
        <v>32.25</v>
      </c>
      <c r="L42" s="149" t="s">
        <v>219</v>
      </c>
      <c r="M42" s="152" t="s">
        <v>210</v>
      </c>
    </row>
    <row r="43" spans="1:17" ht="15.75" x14ac:dyDescent="0.25">
      <c r="A43" s="100" t="s">
        <v>209</v>
      </c>
      <c r="B43" s="86" t="s">
        <v>212</v>
      </c>
      <c r="C43" s="93">
        <f t="shared" si="0"/>
        <v>43.19</v>
      </c>
      <c r="D43" s="30">
        <v>1</v>
      </c>
      <c r="E43" s="30" t="s">
        <v>139</v>
      </c>
      <c r="F43" s="41">
        <f t="shared" si="5"/>
        <v>43.19</v>
      </c>
      <c r="G43" s="30">
        <v>0</v>
      </c>
      <c r="H43" s="30">
        <v>0</v>
      </c>
      <c r="I43" s="30">
        <f t="shared" si="4"/>
        <v>47.077100000000002</v>
      </c>
      <c r="J43" s="53">
        <f t="shared" si="6"/>
        <v>1.0900000000000001</v>
      </c>
      <c r="K43" s="31">
        <v>43.19</v>
      </c>
      <c r="L43" s="150" t="s">
        <v>220</v>
      </c>
      <c r="M43" s="152" t="s">
        <v>210</v>
      </c>
    </row>
    <row r="44" spans="1:17" ht="15.75" x14ac:dyDescent="0.25">
      <c r="A44" s="100" t="s">
        <v>209</v>
      </c>
      <c r="B44" s="86" t="s">
        <v>213</v>
      </c>
      <c r="C44" s="93">
        <f t="shared" si="0"/>
        <v>67.62</v>
      </c>
      <c r="D44" s="30">
        <v>1</v>
      </c>
      <c r="E44" s="30" t="s">
        <v>139</v>
      </c>
      <c r="F44" s="41">
        <f t="shared" si="5"/>
        <v>67.62</v>
      </c>
      <c r="G44" s="30">
        <v>0</v>
      </c>
      <c r="H44" s="30">
        <v>0</v>
      </c>
      <c r="I44" s="30">
        <f t="shared" si="4"/>
        <v>73.705800000000011</v>
      </c>
      <c r="J44" s="53">
        <f t="shared" si="6"/>
        <v>1.0900000000000001</v>
      </c>
      <c r="K44" s="31">
        <v>67.62</v>
      </c>
      <c r="L44" s="150" t="s">
        <v>221</v>
      </c>
      <c r="M44" s="152" t="s">
        <v>210</v>
      </c>
    </row>
    <row r="45" spans="1:17" ht="15.75" x14ac:dyDescent="0.25">
      <c r="A45" s="100" t="s">
        <v>209</v>
      </c>
      <c r="B45" s="86" t="s">
        <v>214</v>
      </c>
      <c r="C45" s="93">
        <f t="shared" si="0"/>
        <v>89.98</v>
      </c>
      <c r="D45" s="30">
        <v>1</v>
      </c>
      <c r="E45" s="30" t="s">
        <v>139</v>
      </c>
      <c r="F45" s="41">
        <f t="shared" si="5"/>
        <v>89.98</v>
      </c>
      <c r="G45" s="30">
        <v>0</v>
      </c>
      <c r="H45" s="30">
        <v>0</v>
      </c>
      <c r="I45" s="30">
        <f t="shared" si="4"/>
        <v>98.07820000000001</v>
      </c>
      <c r="J45" s="53">
        <f t="shared" si="6"/>
        <v>1.0900000000000001</v>
      </c>
      <c r="K45" s="31">
        <v>89.98</v>
      </c>
      <c r="L45" s="150" t="s">
        <v>222</v>
      </c>
      <c r="M45" s="152" t="s">
        <v>210</v>
      </c>
    </row>
    <row r="46" spans="1:17" ht="15.75" x14ac:dyDescent="0.25">
      <c r="A46" s="100" t="s">
        <v>209</v>
      </c>
      <c r="B46" s="86" t="s">
        <v>215</v>
      </c>
      <c r="C46" s="93">
        <f t="shared" si="0"/>
        <v>103.46</v>
      </c>
      <c r="D46" s="30">
        <v>1</v>
      </c>
      <c r="E46" s="30" t="s">
        <v>139</v>
      </c>
      <c r="F46" s="41">
        <f t="shared" si="5"/>
        <v>103.46</v>
      </c>
      <c r="G46" s="30">
        <v>0</v>
      </c>
      <c r="H46" s="30">
        <v>0</v>
      </c>
      <c r="I46" s="30">
        <f t="shared" si="4"/>
        <v>112.7714</v>
      </c>
      <c r="J46" s="53">
        <f t="shared" si="6"/>
        <v>1.0900000000000001</v>
      </c>
      <c r="K46" s="31">
        <v>103.46</v>
      </c>
      <c r="L46" s="150" t="s">
        <v>223</v>
      </c>
      <c r="M46" s="152" t="s">
        <v>210</v>
      </c>
    </row>
    <row r="47" spans="1:17" ht="15.75" x14ac:dyDescent="0.25">
      <c r="A47" s="100" t="s">
        <v>209</v>
      </c>
      <c r="B47" s="86" t="s">
        <v>216</v>
      </c>
      <c r="C47" s="93">
        <f t="shared" si="0"/>
        <v>116.84</v>
      </c>
      <c r="D47" s="30">
        <v>1</v>
      </c>
      <c r="E47" s="30" t="s">
        <v>139</v>
      </c>
      <c r="F47" s="41">
        <f t="shared" si="5"/>
        <v>116.84</v>
      </c>
      <c r="G47" s="30">
        <v>0</v>
      </c>
      <c r="H47" s="30">
        <v>0</v>
      </c>
      <c r="I47" s="30">
        <f t="shared" si="4"/>
        <v>127.35560000000001</v>
      </c>
      <c r="J47" s="53">
        <f t="shared" si="6"/>
        <v>1.0900000000000001</v>
      </c>
      <c r="K47" s="31">
        <v>116.84</v>
      </c>
      <c r="L47" s="150" t="s">
        <v>224</v>
      </c>
      <c r="M47" s="152" t="s">
        <v>210</v>
      </c>
    </row>
    <row r="48" spans="1:17" ht="15.75" x14ac:dyDescent="0.25">
      <c r="A48" s="100" t="s">
        <v>209</v>
      </c>
      <c r="B48" s="36" t="s">
        <v>217</v>
      </c>
      <c r="C48" s="93">
        <f t="shared" si="0"/>
        <v>154.47</v>
      </c>
      <c r="D48" s="30">
        <v>1</v>
      </c>
      <c r="E48" s="30" t="s">
        <v>139</v>
      </c>
      <c r="F48" s="41">
        <f>K48+H48+G48</f>
        <v>154.47</v>
      </c>
      <c r="G48" s="30">
        <v>0</v>
      </c>
      <c r="H48" s="30">
        <v>0</v>
      </c>
      <c r="I48" s="30">
        <f>J48*K48</f>
        <v>168.37230000000002</v>
      </c>
      <c r="J48" s="53">
        <f t="shared" si="6"/>
        <v>1.0900000000000001</v>
      </c>
      <c r="K48" s="31">
        <v>154.47</v>
      </c>
      <c r="L48" s="150" t="s">
        <v>225</v>
      </c>
      <c r="M48" s="152" t="s">
        <v>210</v>
      </c>
    </row>
    <row r="49" spans="1:13" ht="16.5" thickBot="1" x14ac:dyDescent="0.3">
      <c r="A49" s="101" t="s">
        <v>209</v>
      </c>
      <c r="B49" s="37" t="s">
        <v>218</v>
      </c>
      <c r="C49" s="94">
        <f t="shared" si="0"/>
        <v>155.46</v>
      </c>
      <c r="D49" s="38">
        <v>1</v>
      </c>
      <c r="E49" s="38" t="s">
        <v>139</v>
      </c>
      <c r="F49" s="46">
        <f t="shared" si="5"/>
        <v>155.46</v>
      </c>
      <c r="G49" s="38">
        <v>0</v>
      </c>
      <c r="H49" s="38">
        <v>0</v>
      </c>
      <c r="I49" s="38">
        <f t="shared" si="4"/>
        <v>169.45140000000004</v>
      </c>
      <c r="J49" s="55">
        <f t="shared" si="6"/>
        <v>1.0900000000000001</v>
      </c>
      <c r="K49" s="57">
        <v>155.46</v>
      </c>
      <c r="L49" s="151" t="s">
        <v>226</v>
      </c>
      <c r="M49" s="153" t="s">
        <v>210</v>
      </c>
    </row>
    <row r="50" spans="1:13" ht="16.5" thickTop="1" x14ac:dyDescent="0.25">
      <c r="A50" s="98" t="s">
        <v>74</v>
      </c>
      <c r="B50" s="20" t="s">
        <v>90</v>
      </c>
      <c r="C50" s="91">
        <f t="shared" ref="C50:C55" si="7">ROUNDUP(F50*(1-E50),2)</f>
        <v>7627.44</v>
      </c>
      <c r="D50" s="131" t="s">
        <v>139</v>
      </c>
      <c r="E50" s="129">
        <v>0</v>
      </c>
      <c r="F50" s="26">
        <f t="shared" si="5"/>
        <v>7627.44</v>
      </c>
      <c r="G50" s="21">
        <v>0</v>
      </c>
      <c r="H50" s="21">
        <v>0</v>
      </c>
      <c r="I50" s="69">
        <v>0</v>
      </c>
      <c r="J50" s="21">
        <f t="shared" si="6"/>
        <v>1.0900000000000001</v>
      </c>
      <c r="K50" s="70">
        <v>7627.44</v>
      </c>
      <c r="L50" s="71" t="s">
        <v>132</v>
      </c>
      <c r="M50" s="24" t="s">
        <v>73</v>
      </c>
    </row>
    <row r="51" spans="1:13" ht="15.75" x14ac:dyDescent="0.25">
      <c r="A51" s="98" t="s">
        <v>74</v>
      </c>
      <c r="B51" s="20" t="s">
        <v>91</v>
      </c>
      <c r="C51" s="91">
        <f t="shared" si="7"/>
        <v>8762.24</v>
      </c>
      <c r="D51" s="131" t="s">
        <v>139</v>
      </c>
      <c r="E51" s="129">
        <v>0</v>
      </c>
      <c r="F51" s="26">
        <f t="shared" si="5"/>
        <v>8762.24</v>
      </c>
      <c r="G51" s="21">
        <v>0</v>
      </c>
      <c r="H51" s="21">
        <v>0</v>
      </c>
      <c r="I51" s="69">
        <v>0</v>
      </c>
      <c r="J51" s="21">
        <f t="shared" si="6"/>
        <v>1.0900000000000001</v>
      </c>
      <c r="K51" s="70">
        <v>8762.24</v>
      </c>
      <c r="L51" s="71" t="s">
        <v>133</v>
      </c>
      <c r="M51" s="24" t="s">
        <v>73</v>
      </c>
    </row>
    <row r="52" spans="1:13" ht="15.75" x14ac:dyDescent="0.25">
      <c r="A52" s="98" t="s">
        <v>74</v>
      </c>
      <c r="B52" s="20" t="s">
        <v>92</v>
      </c>
      <c r="C52" s="91">
        <f t="shared" si="7"/>
        <v>13141.73</v>
      </c>
      <c r="D52" s="131" t="s">
        <v>139</v>
      </c>
      <c r="E52" s="129">
        <v>0</v>
      </c>
      <c r="F52" s="26">
        <f t="shared" si="5"/>
        <v>13141.73</v>
      </c>
      <c r="G52" s="21">
        <v>0</v>
      </c>
      <c r="H52" s="21">
        <v>0</v>
      </c>
      <c r="I52" s="69">
        <v>0</v>
      </c>
      <c r="J52" s="21">
        <f t="shared" si="6"/>
        <v>1.0900000000000001</v>
      </c>
      <c r="K52" s="70">
        <v>13141.73</v>
      </c>
      <c r="L52" s="71" t="s">
        <v>134</v>
      </c>
      <c r="M52" s="24" t="s">
        <v>73</v>
      </c>
    </row>
    <row r="53" spans="1:13" ht="16.5" thickBot="1" x14ac:dyDescent="0.3">
      <c r="A53" s="99" t="s">
        <v>74</v>
      </c>
      <c r="B53" s="63" t="s">
        <v>93</v>
      </c>
      <c r="C53" s="103">
        <f t="shared" si="7"/>
        <v>14994.23</v>
      </c>
      <c r="D53" s="132" t="s">
        <v>139</v>
      </c>
      <c r="E53" s="130">
        <v>0</v>
      </c>
      <c r="F53" s="65">
        <f t="shared" si="5"/>
        <v>14994.23</v>
      </c>
      <c r="G53" s="64">
        <v>0</v>
      </c>
      <c r="H53" s="64">
        <v>0</v>
      </c>
      <c r="I53" s="74">
        <v>0</v>
      </c>
      <c r="J53" s="64">
        <f t="shared" si="6"/>
        <v>1.0900000000000001</v>
      </c>
      <c r="K53" s="75">
        <v>14994.23</v>
      </c>
      <c r="L53" s="84" t="s">
        <v>135</v>
      </c>
      <c r="M53" s="68" t="s">
        <v>73</v>
      </c>
    </row>
    <row r="54" spans="1:13" ht="16.5" thickTop="1" x14ac:dyDescent="0.25">
      <c r="A54" s="100" t="s">
        <v>74</v>
      </c>
      <c r="B54" s="36" t="s">
        <v>110</v>
      </c>
      <c r="C54" s="93">
        <f t="shared" si="7"/>
        <v>18905.79</v>
      </c>
      <c r="D54" s="133" t="s">
        <v>139</v>
      </c>
      <c r="E54" s="126">
        <v>0</v>
      </c>
      <c r="F54" s="41">
        <f>K54+H54+G54</f>
        <v>18905.79</v>
      </c>
      <c r="G54" s="30">
        <v>0</v>
      </c>
      <c r="H54" s="30">
        <v>0</v>
      </c>
      <c r="I54" s="42">
        <v>0</v>
      </c>
      <c r="J54" s="30">
        <f t="shared" si="6"/>
        <v>1.0900000000000001</v>
      </c>
      <c r="K54" s="43">
        <v>18905.79</v>
      </c>
      <c r="L54" s="44" t="s">
        <v>112</v>
      </c>
      <c r="M54" s="45" t="s">
        <v>73</v>
      </c>
    </row>
    <row r="55" spans="1:13" ht="16.5" thickBot="1" x14ac:dyDescent="0.3">
      <c r="A55" s="101" t="s">
        <v>74</v>
      </c>
      <c r="B55" s="37" t="s">
        <v>111</v>
      </c>
      <c r="C55" s="94">
        <f t="shared" si="7"/>
        <v>20476.04</v>
      </c>
      <c r="D55" s="38" t="s">
        <v>139</v>
      </c>
      <c r="E55" s="148">
        <v>0</v>
      </c>
      <c r="F55" s="46">
        <f>K55+H55+G55</f>
        <v>20476.04</v>
      </c>
      <c r="G55" s="38">
        <v>0</v>
      </c>
      <c r="H55" s="38">
        <v>0</v>
      </c>
      <c r="I55" s="38">
        <v>0</v>
      </c>
      <c r="J55" s="55">
        <f t="shared" si="6"/>
        <v>1.0900000000000001</v>
      </c>
      <c r="K55" s="147">
        <v>20476.04</v>
      </c>
      <c r="L55" s="88" t="s">
        <v>113</v>
      </c>
      <c r="M55" s="89" t="s">
        <v>73</v>
      </c>
    </row>
    <row r="56" spans="1:13" ht="16.5" thickTop="1" x14ac:dyDescent="0.25">
      <c r="A56" s="98" t="s">
        <v>202</v>
      </c>
      <c r="B56" s="20" t="s">
        <v>206</v>
      </c>
      <c r="C56" s="91">
        <f t="shared" ref="C56:C70" si="8">ROUNDUP(F56*(1-E56),2)</f>
        <v>3758.53</v>
      </c>
      <c r="D56" s="131" t="s">
        <v>139</v>
      </c>
      <c r="E56" s="129">
        <v>0</v>
      </c>
      <c r="F56" s="26">
        <f t="shared" si="5"/>
        <v>3758.53</v>
      </c>
      <c r="G56" s="21">
        <v>0</v>
      </c>
      <c r="H56" s="21">
        <v>0</v>
      </c>
      <c r="I56" s="69">
        <v>0</v>
      </c>
      <c r="J56" s="21">
        <f t="shared" si="6"/>
        <v>1.0900000000000001</v>
      </c>
      <c r="K56" s="70">
        <v>3758.53</v>
      </c>
      <c r="L56" s="72" t="s">
        <v>203</v>
      </c>
      <c r="M56" s="24" t="s">
        <v>73</v>
      </c>
    </row>
    <row r="57" spans="1:13" ht="15.75" x14ac:dyDescent="0.25">
      <c r="A57" s="98" t="s">
        <v>202</v>
      </c>
      <c r="B57" s="20" t="s">
        <v>207</v>
      </c>
      <c r="C57" s="91">
        <f t="shared" si="8"/>
        <v>4563.08</v>
      </c>
      <c r="D57" s="131" t="s">
        <v>139</v>
      </c>
      <c r="E57" s="129">
        <v>0</v>
      </c>
      <c r="F57" s="26">
        <f t="shared" si="5"/>
        <v>4563.08</v>
      </c>
      <c r="G57" s="21">
        <v>0</v>
      </c>
      <c r="H57" s="21">
        <v>0</v>
      </c>
      <c r="I57" s="69">
        <v>0</v>
      </c>
      <c r="J57" s="21">
        <f t="shared" si="6"/>
        <v>1.0900000000000001</v>
      </c>
      <c r="K57" s="70">
        <v>4563.08</v>
      </c>
      <c r="L57" s="72" t="s">
        <v>204</v>
      </c>
      <c r="M57" s="24" t="s">
        <v>73</v>
      </c>
    </row>
    <row r="58" spans="1:13" ht="16.5" thickBot="1" x14ac:dyDescent="0.3">
      <c r="A58" s="99" t="s">
        <v>202</v>
      </c>
      <c r="B58" s="63" t="s">
        <v>208</v>
      </c>
      <c r="C58" s="103">
        <f t="shared" si="8"/>
        <v>5076.4799999999996</v>
      </c>
      <c r="D58" s="132" t="s">
        <v>139</v>
      </c>
      <c r="E58" s="130">
        <v>0</v>
      </c>
      <c r="F58" s="65">
        <f t="shared" si="5"/>
        <v>5076.4799999999996</v>
      </c>
      <c r="G58" s="64">
        <v>0</v>
      </c>
      <c r="H58" s="64">
        <v>0</v>
      </c>
      <c r="I58" s="74">
        <v>0</v>
      </c>
      <c r="J58" s="64">
        <f t="shared" si="6"/>
        <v>1.0900000000000001</v>
      </c>
      <c r="K58" s="75">
        <v>5076.4799999999996</v>
      </c>
      <c r="L58" s="76" t="s">
        <v>205</v>
      </c>
      <c r="M58" s="68" t="s">
        <v>73</v>
      </c>
    </row>
    <row r="59" spans="1:13" ht="16.5" thickTop="1" x14ac:dyDescent="0.25">
      <c r="A59" s="100" t="s">
        <v>75</v>
      </c>
      <c r="B59" s="36" t="s">
        <v>186</v>
      </c>
      <c r="C59" s="93">
        <f t="shared" si="8"/>
        <v>33956.04</v>
      </c>
      <c r="D59" s="133" t="s">
        <v>139</v>
      </c>
      <c r="E59" s="126">
        <v>0</v>
      </c>
      <c r="F59" s="41">
        <f>K59+H59+G59</f>
        <v>33956.04</v>
      </c>
      <c r="G59" s="30">
        <v>0</v>
      </c>
      <c r="H59" s="30">
        <v>0</v>
      </c>
      <c r="I59" s="42">
        <v>0</v>
      </c>
      <c r="J59" s="30">
        <f t="shared" si="6"/>
        <v>1.0900000000000001</v>
      </c>
      <c r="K59" s="43">
        <v>33956.04</v>
      </c>
      <c r="L59" s="49" t="s">
        <v>187</v>
      </c>
      <c r="M59" s="45" t="s">
        <v>73</v>
      </c>
    </row>
    <row r="60" spans="1:13" ht="15.75" x14ac:dyDescent="0.25">
      <c r="A60" s="100" t="s">
        <v>75</v>
      </c>
      <c r="B60" s="36" t="s">
        <v>188</v>
      </c>
      <c r="C60" s="93">
        <f t="shared" si="8"/>
        <v>46783.88</v>
      </c>
      <c r="D60" s="133" t="s">
        <v>139</v>
      </c>
      <c r="E60" s="126">
        <v>0</v>
      </c>
      <c r="F60" s="41">
        <f>K60+H60+G60</f>
        <v>46783.88</v>
      </c>
      <c r="G60" s="30">
        <v>0</v>
      </c>
      <c r="H60" s="30">
        <v>0</v>
      </c>
      <c r="I60" s="42">
        <v>0</v>
      </c>
      <c r="J60" s="30">
        <f t="shared" si="6"/>
        <v>1.0900000000000001</v>
      </c>
      <c r="K60" s="43">
        <v>46783.88</v>
      </c>
      <c r="L60" s="49" t="s">
        <v>189</v>
      </c>
      <c r="M60" s="45" t="s">
        <v>73</v>
      </c>
    </row>
    <row r="61" spans="1:13" ht="15.75" x14ac:dyDescent="0.25">
      <c r="A61" s="100" t="s">
        <v>75</v>
      </c>
      <c r="B61" s="36" t="s">
        <v>190</v>
      </c>
      <c r="C61" s="93">
        <f t="shared" si="8"/>
        <v>61120.88</v>
      </c>
      <c r="D61" s="133" t="s">
        <v>139</v>
      </c>
      <c r="E61" s="126">
        <v>0</v>
      </c>
      <c r="F61" s="41">
        <f>K61+H61+G61</f>
        <v>61120.88</v>
      </c>
      <c r="G61" s="30">
        <v>0</v>
      </c>
      <c r="H61" s="30">
        <v>0</v>
      </c>
      <c r="I61" s="42">
        <v>0</v>
      </c>
      <c r="J61" s="30">
        <f t="shared" si="6"/>
        <v>1.0900000000000001</v>
      </c>
      <c r="K61" s="43">
        <v>61120.88</v>
      </c>
      <c r="L61" s="49" t="s">
        <v>191</v>
      </c>
      <c r="M61" s="45" t="s">
        <v>73</v>
      </c>
    </row>
    <row r="62" spans="1:13" ht="16.5" thickBot="1" x14ac:dyDescent="0.3">
      <c r="A62" s="101" t="s">
        <v>75</v>
      </c>
      <c r="B62" s="112" t="s">
        <v>192</v>
      </c>
      <c r="C62" s="128">
        <f t="shared" si="8"/>
        <v>72439.56</v>
      </c>
      <c r="D62" s="134" t="s">
        <v>139</v>
      </c>
      <c r="E62" s="127">
        <v>0</v>
      </c>
      <c r="F62" s="46">
        <f t="shared" si="5"/>
        <v>72439.56</v>
      </c>
      <c r="G62" s="38">
        <v>0</v>
      </c>
      <c r="H62" s="38">
        <v>0</v>
      </c>
      <c r="I62" s="47">
        <v>0</v>
      </c>
      <c r="J62" s="38">
        <f t="shared" si="6"/>
        <v>1.0900000000000001</v>
      </c>
      <c r="K62" s="48">
        <v>72439.56</v>
      </c>
      <c r="L62" s="50" t="s">
        <v>193</v>
      </c>
      <c r="M62" s="89" t="s">
        <v>73</v>
      </c>
    </row>
    <row r="63" spans="1:13" ht="16.5" thickTop="1" x14ac:dyDescent="0.25">
      <c r="A63" s="98" t="s">
        <v>76</v>
      </c>
      <c r="B63" s="20" t="s">
        <v>77</v>
      </c>
      <c r="C63" s="91">
        <f t="shared" si="8"/>
        <v>21122.31</v>
      </c>
      <c r="D63" s="131" t="s">
        <v>139</v>
      </c>
      <c r="E63" s="129">
        <v>0</v>
      </c>
      <c r="F63" s="26">
        <f t="shared" si="5"/>
        <v>21122.31</v>
      </c>
      <c r="G63" s="21">
        <v>0</v>
      </c>
      <c r="H63" s="21">
        <v>0</v>
      </c>
      <c r="I63" s="69">
        <v>0</v>
      </c>
      <c r="J63" s="21">
        <f t="shared" si="6"/>
        <v>1.0900000000000001</v>
      </c>
      <c r="K63" s="70">
        <v>21122.31</v>
      </c>
      <c r="L63" s="72" t="s">
        <v>78</v>
      </c>
      <c r="M63" s="24" t="s">
        <v>73</v>
      </c>
    </row>
    <row r="64" spans="1:13" ht="15.75" x14ac:dyDescent="0.25">
      <c r="A64" s="98" t="s">
        <v>76</v>
      </c>
      <c r="B64" s="20" t="s">
        <v>108</v>
      </c>
      <c r="C64" s="91">
        <f t="shared" si="8"/>
        <v>17432.82</v>
      </c>
      <c r="D64" s="131" t="s">
        <v>139</v>
      </c>
      <c r="E64" s="129">
        <v>0</v>
      </c>
      <c r="F64" s="26">
        <f>K64+H64+G64</f>
        <v>17432.82</v>
      </c>
      <c r="G64" s="21">
        <v>0</v>
      </c>
      <c r="H64" s="21">
        <v>0</v>
      </c>
      <c r="I64" s="69">
        <v>0</v>
      </c>
      <c r="J64" s="21">
        <f t="shared" si="6"/>
        <v>1.0900000000000001</v>
      </c>
      <c r="K64" s="70">
        <v>17432.82</v>
      </c>
      <c r="L64" s="72" t="s">
        <v>167</v>
      </c>
      <c r="M64" s="24" t="s">
        <v>73</v>
      </c>
    </row>
    <row r="65" spans="1:16" ht="15.75" x14ac:dyDescent="0.25">
      <c r="A65" s="98" t="s">
        <v>76</v>
      </c>
      <c r="B65" s="20" t="s">
        <v>109</v>
      </c>
      <c r="C65" s="91">
        <f t="shared" si="8"/>
        <v>31527</v>
      </c>
      <c r="D65" s="131" t="s">
        <v>139</v>
      </c>
      <c r="E65" s="129">
        <v>0</v>
      </c>
      <c r="F65" s="26">
        <f>K65+H65+G65</f>
        <v>31526.999999999996</v>
      </c>
      <c r="G65" s="21">
        <v>0</v>
      </c>
      <c r="H65" s="21">
        <v>0</v>
      </c>
      <c r="I65" s="69">
        <v>0</v>
      </c>
      <c r="J65" s="21">
        <f t="shared" si="6"/>
        <v>1.0900000000000001</v>
      </c>
      <c r="K65" s="70">
        <v>31526.999999999996</v>
      </c>
      <c r="L65" s="72" t="s">
        <v>168</v>
      </c>
      <c r="M65" s="24" t="s">
        <v>73</v>
      </c>
    </row>
    <row r="66" spans="1:16" ht="15.75" x14ac:dyDescent="0.25">
      <c r="A66" s="98" t="s">
        <v>76</v>
      </c>
      <c r="B66" s="104" t="s">
        <v>79</v>
      </c>
      <c r="C66" s="91">
        <f>ROUNDUP(F66*(1-E66),F632)</f>
        <v>4695</v>
      </c>
      <c r="D66" s="131" t="s">
        <v>139</v>
      </c>
      <c r="E66" s="129">
        <v>0</v>
      </c>
      <c r="F66" s="26">
        <f t="shared" si="5"/>
        <v>4694.29</v>
      </c>
      <c r="G66" s="21">
        <v>0</v>
      </c>
      <c r="H66" s="21">
        <v>0</v>
      </c>
      <c r="I66" s="69">
        <v>0</v>
      </c>
      <c r="J66" s="21">
        <f t="shared" si="6"/>
        <v>1.0900000000000001</v>
      </c>
      <c r="K66" s="70">
        <v>4694.29</v>
      </c>
      <c r="L66" s="72" t="s">
        <v>80</v>
      </c>
      <c r="M66" s="24" t="s">
        <v>73</v>
      </c>
    </row>
    <row r="67" spans="1:16" ht="15.75" x14ac:dyDescent="0.25">
      <c r="A67" s="98" t="s">
        <v>76</v>
      </c>
      <c r="B67" s="20" t="s">
        <v>228</v>
      </c>
      <c r="C67" s="91">
        <f t="shared" si="8"/>
        <v>15706.96</v>
      </c>
      <c r="D67" s="131" t="s">
        <v>139</v>
      </c>
      <c r="E67" s="129">
        <v>0</v>
      </c>
      <c r="F67" s="26">
        <f t="shared" si="5"/>
        <v>15706.96</v>
      </c>
      <c r="G67" s="21">
        <v>0</v>
      </c>
      <c r="H67" s="21">
        <v>0</v>
      </c>
      <c r="I67" s="69">
        <v>0</v>
      </c>
      <c r="J67" s="21">
        <f t="shared" si="6"/>
        <v>1.0900000000000001</v>
      </c>
      <c r="K67" s="70">
        <v>15706.96</v>
      </c>
      <c r="L67" s="72" t="s">
        <v>229</v>
      </c>
      <c r="M67" s="24" t="s">
        <v>73</v>
      </c>
    </row>
    <row r="68" spans="1:16" ht="15.75" x14ac:dyDescent="0.25">
      <c r="A68" s="98" t="s">
        <v>76</v>
      </c>
      <c r="B68" s="20" t="s">
        <v>184</v>
      </c>
      <c r="C68" s="140">
        <f t="shared" si="8"/>
        <v>6961.74</v>
      </c>
      <c r="D68" s="141" t="s">
        <v>139</v>
      </c>
      <c r="E68" s="142">
        <v>0</v>
      </c>
      <c r="F68" s="26">
        <f>K68+H68+G68</f>
        <v>6961.74</v>
      </c>
      <c r="G68" s="21">
        <v>0</v>
      </c>
      <c r="H68" s="21">
        <v>0</v>
      </c>
      <c r="I68" s="69">
        <v>0</v>
      </c>
      <c r="J68" s="21">
        <f t="shared" si="6"/>
        <v>1.0900000000000001</v>
      </c>
      <c r="K68" s="70">
        <v>6961.74</v>
      </c>
      <c r="L68" s="72" t="s">
        <v>182</v>
      </c>
      <c r="M68" s="24" t="s">
        <v>73</v>
      </c>
    </row>
    <row r="69" spans="1:16" ht="15.75" x14ac:dyDescent="0.25">
      <c r="A69" s="98" t="s">
        <v>76</v>
      </c>
      <c r="B69" s="20" t="s">
        <v>185</v>
      </c>
      <c r="C69" s="140">
        <f t="shared" si="8"/>
        <v>8501.77</v>
      </c>
      <c r="D69" s="141" t="s">
        <v>139</v>
      </c>
      <c r="E69" s="142">
        <v>0</v>
      </c>
      <c r="F69" s="26">
        <f>K69+H69+G69</f>
        <v>8501.77</v>
      </c>
      <c r="G69" s="21">
        <v>0</v>
      </c>
      <c r="H69" s="21">
        <v>0</v>
      </c>
      <c r="I69" s="69">
        <v>0</v>
      </c>
      <c r="J69" s="21">
        <f t="shared" si="6"/>
        <v>1.0900000000000001</v>
      </c>
      <c r="K69" s="70">
        <v>8501.77</v>
      </c>
      <c r="L69" s="72" t="s">
        <v>183</v>
      </c>
      <c r="M69" s="24" t="s">
        <v>73</v>
      </c>
    </row>
    <row r="70" spans="1:16" ht="16.5" thickBot="1" x14ac:dyDescent="0.3">
      <c r="A70" s="99" t="s">
        <v>76</v>
      </c>
      <c r="B70" s="63" t="s">
        <v>181</v>
      </c>
      <c r="C70" s="103">
        <f t="shared" si="8"/>
        <v>2200</v>
      </c>
      <c r="D70" s="132" t="s">
        <v>139</v>
      </c>
      <c r="E70" s="130">
        <v>0</v>
      </c>
      <c r="F70" s="65">
        <f>K70+H70+G70</f>
        <v>2200</v>
      </c>
      <c r="G70" s="64">
        <v>0</v>
      </c>
      <c r="H70" s="64">
        <v>0</v>
      </c>
      <c r="I70" s="74">
        <v>0</v>
      </c>
      <c r="J70" s="64">
        <f t="shared" si="6"/>
        <v>1.0900000000000001</v>
      </c>
      <c r="K70" s="75">
        <v>2200</v>
      </c>
      <c r="L70" s="76" t="s">
        <v>180</v>
      </c>
      <c r="M70" s="68" t="s">
        <v>73</v>
      </c>
    </row>
    <row r="71" spans="1:16" ht="16.5" thickTop="1" x14ac:dyDescent="0.25">
      <c r="A71" s="100" t="s">
        <v>81</v>
      </c>
      <c r="B71" s="111" t="s">
        <v>95</v>
      </c>
      <c r="C71" s="93">
        <f t="shared" ref="C71:C76" si="9">ROUNDUP(F71*(1-E71),2)</f>
        <v>1761.52</v>
      </c>
      <c r="D71" s="133" t="s">
        <v>139</v>
      </c>
      <c r="E71" s="126">
        <v>0</v>
      </c>
      <c r="F71" s="41">
        <f t="shared" si="5"/>
        <v>1761.5164843273847</v>
      </c>
      <c r="G71" s="113">
        <v>0</v>
      </c>
      <c r="H71" s="114">
        <v>0</v>
      </c>
      <c r="I71" s="114">
        <f>J71*K71</f>
        <v>1920.0529679168494</v>
      </c>
      <c r="J71" s="114">
        <f t="shared" ref="J71:J76" si="10">J$1</f>
        <v>1.0900000000000001</v>
      </c>
      <c r="K71" s="54">
        <v>1761.5164843273847</v>
      </c>
      <c r="L71" s="44">
        <v>3798101375</v>
      </c>
      <c r="M71" s="52" t="s">
        <v>73</v>
      </c>
    </row>
    <row r="72" spans="1:16" ht="15.75" x14ac:dyDescent="0.25">
      <c r="A72" s="100" t="s">
        <v>81</v>
      </c>
      <c r="B72" s="111" t="s">
        <v>96</v>
      </c>
      <c r="C72" s="93">
        <f t="shared" si="9"/>
        <v>1774.68</v>
      </c>
      <c r="D72" s="133" t="s">
        <v>139</v>
      </c>
      <c r="E72" s="126">
        <v>0</v>
      </c>
      <c r="F72" s="41">
        <f t="shared" si="5"/>
        <v>1774.6722919827691</v>
      </c>
      <c r="G72" s="113">
        <v>0</v>
      </c>
      <c r="H72" s="114">
        <v>0</v>
      </c>
      <c r="I72" s="114">
        <f>J72*K72</f>
        <v>1934.3927982612186</v>
      </c>
      <c r="J72" s="114">
        <f t="shared" si="10"/>
        <v>1.0900000000000001</v>
      </c>
      <c r="K72" s="54">
        <v>1774.6722919827691</v>
      </c>
      <c r="L72" s="44">
        <v>3798101379</v>
      </c>
      <c r="M72" s="52" t="s">
        <v>73</v>
      </c>
    </row>
    <row r="73" spans="1:16" ht="15.75" x14ac:dyDescent="0.25">
      <c r="A73" s="100" t="s">
        <v>81</v>
      </c>
      <c r="B73" s="111" t="s">
        <v>194</v>
      </c>
      <c r="C73" s="93">
        <f>ROUNDUP(F73*(1-E73),2)</f>
        <v>2779.11</v>
      </c>
      <c r="D73" s="133" t="s">
        <v>139</v>
      </c>
      <c r="E73" s="126">
        <v>0</v>
      </c>
      <c r="F73" s="30">
        <f>K73+H73+G73</f>
        <v>2779.1066662892304</v>
      </c>
      <c r="G73" s="30">
        <v>0</v>
      </c>
      <c r="H73" s="30">
        <v>0</v>
      </c>
      <c r="I73" s="41">
        <f>J73*K73</f>
        <v>3029.2262662552612</v>
      </c>
      <c r="J73" s="53">
        <f t="shared" si="10"/>
        <v>1.0900000000000001</v>
      </c>
      <c r="K73" s="51">
        <v>2779.1066662892304</v>
      </c>
      <c r="L73" s="137">
        <v>3798102814</v>
      </c>
      <c r="M73" s="52" t="s">
        <v>73</v>
      </c>
    </row>
    <row r="74" spans="1:16" ht="15.75" x14ac:dyDescent="0.25">
      <c r="A74" s="100" t="s">
        <v>81</v>
      </c>
      <c r="B74" s="111" t="s">
        <v>106</v>
      </c>
      <c r="C74" s="93">
        <f>ROUNDUP(F74*(1-E74),2)</f>
        <v>3243.4</v>
      </c>
      <c r="D74" s="133" t="s">
        <v>139</v>
      </c>
      <c r="E74" s="126">
        <v>0</v>
      </c>
      <c r="F74" s="30">
        <f>K74+H74+G74</f>
        <v>3243.3912747027694</v>
      </c>
      <c r="G74" s="30">
        <v>0</v>
      </c>
      <c r="H74" s="30">
        <v>0</v>
      </c>
      <c r="I74" s="41">
        <f>J74*K74</f>
        <v>3535.296489426019</v>
      </c>
      <c r="J74" s="53">
        <f t="shared" si="10"/>
        <v>1.0900000000000001</v>
      </c>
      <c r="K74" s="51">
        <v>3243.3912747027694</v>
      </c>
      <c r="L74" s="137">
        <v>3798102815</v>
      </c>
      <c r="M74" s="52" t="s">
        <v>73</v>
      </c>
    </row>
    <row r="75" spans="1:16" ht="15.75" x14ac:dyDescent="0.25">
      <c r="A75" s="100" t="s">
        <v>81</v>
      </c>
      <c r="B75" s="111" t="s">
        <v>195</v>
      </c>
      <c r="C75" s="93">
        <f t="shared" si="9"/>
        <v>2827.6000000000004</v>
      </c>
      <c r="D75" s="133" t="s">
        <v>139</v>
      </c>
      <c r="E75" s="126">
        <v>0</v>
      </c>
      <c r="F75" s="30">
        <f t="shared" si="5"/>
        <v>2827.5985116996922</v>
      </c>
      <c r="G75" s="30">
        <v>0</v>
      </c>
      <c r="H75" s="30">
        <v>0</v>
      </c>
      <c r="I75" s="41">
        <f t="shared" ref="I75:I85" si="11">J75*K75</f>
        <v>3082.0823777526648</v>
      </c>
      <c r="J75" s="53">
        <f t="shared" si="10"/>
        <v>1.0900000000000001</v>
      </c>
      <c r="K75" s="51">
        <v>2827.5985116996922</v>
      </c>
      <c r="L75" s="137">
        <v>3798102816</v>
      </c>
      <c r="M75" s="52" t="s">
        <v>73</v>
      </c>
    </row>
    <row r="76" spans="1:16" ht="16.5" thickBot="1" x14ac:dyDescent="0.3">
      <c r="A76" s="101" t="s">
        <v>81</v>
      </c>
      <c r="B76" s="112" t="s">
        <v>97</v>
      </c>
      <c r="C76" s="128">
        <f t="shared" si="9"/>
        <v>3115.7200000000003</v>
      </c>
      <c r="D76" s="134" t="s">
        <v>139</v>
      </c>
      <c r="E76" s="127">
        <v>0</v>
      </c>
      <c r="F76" s="38">
        <f t="shared" si="5"/>
        <v>3115.7106993526154</v>
      </c>
      <c r="G76" s="38">
        <v>0</v>
      </c>
      <c r="H76" s="38">
        <v>0</v>
      </c>
      <c r="I76" s="46">
        <f t="shared" si="11"/>
        <v>3396.1246622943509</v>
      </c>
      <c r="J76" s="55">
        <f t="shared" si="10"/>
        <v>1.0900000000000001</v>
      </c>
      <c r="K76" s="115">
        <v>3115.7106993526154</v>
      </c>
      <c r="L76" s="138">
        <v>3798102817</v>
      </c>
      <c r="M76" s="56" t="s">
        <v>73</v>
      </c>
    </row>
    <row r="77" spans="1:16" ht="16.5" thickTop="1" x14ac:dyDescent="0.25">
      <c r="A77" s="98" t="s">
        <v>82</v>
      </c>
      <c r="B77" s="20" t="s">
        <v>98</v>
      </c>
      <c r="C77" s="91">
        <f t="shared" ref="C77:C85" si="12">ROUNDUP(F77*(1-E77),2)</f>
        <v>459.7</v>
      </c>
      <c r="D77" s="131" t="s">
        <v>139</v>
      </c>
      <c r="E77" s="129">
        <v>0</v>
      </c>
      <c r="F77" s="21">
        <f t="shared" ref="F77:F103" si="13">K77+H77+G77</f>
        <v>459.69161591630774</v>
      </c>
      <c r="G77" s="21">
        <v>0</v>
      </c>
      <c r="H77" s="21">
        <v>0</v>
      </c>
      <c r="I77" s="21">
        <f t="shared" si="11"/>
        <v>501.06386134877545</v>
      </c>
      <c r="J77" s="21">
        <f t="shared" ref="J77:J98" si="14">J$1</f>
        <v>1.0900000000000001</v>
      </c>
      <c r="K77" s="135">
        <v>459.69161591630774</v>
      </c>
      <c r="L77" s="81" t="s">
        <v>176</v>
      </c>
      <c r="M77" s="78" t="s">
        <v>73</v>
      </c>
      <c r="N77" s="2"/>
      <c r="O77" s="16"/>
      <c r="P77" s="16"/>
    </row>
    <row r="78" spans="1:16" ht="15.75" x14ac:dyDescent="0.25">
      <c r="A78" s="98" t="s">
        <v>82</v>
      </c>
      <c r="B78" s="20" t="s">
        <v>99</v>
      </c>
      <c r="C78" s="91">
        <f t="shared" si="12"/>
        <v>325.12</v>
      </c>
      <c r="D78" s="131" t="s">
        <v>139</v>
      </c>
      <c r="E78" s="129">
        <v>0</v>
      </c>
      <c r="F78" s="21">
        <f t="shared" si="13"/>
        <v>325.11001163815382</v>
      </c>
      <c r="G78" s="21">
        <v>0</v>
      </c>
      <c r="H78" s="21">
        <v>0</v>
      </c>
      <c r="I78" s="21">
        <f t="shared" si="11"/>
        <v>354.36991268558768</v>
      </c>
      <c r="J78" s="21">
        <f t="shared" si="14"/>
        <v>1.0900000000000001</v>
      </c>
      <c r="K78" s="135">
        <v>325.11001163815382</v>
      </c>
      <c r="L78" s="71" t="s">
        <v>177</v>
      </c>
      <c r="M78" s="78" t="s">
        <v>73</v>
      </c>
      <c r="N78" s="2"/>
      <c r="O78" s="16"/>
      <c r="P78" s="16"/>
    </row>
    <row r="79" spans="1:16" ht="15.75" x14ac:dyDescent="0.25">
      <c r="A79" s="98" t="s">
        <v>82</v>
      </c>
      <c r="B79" s="20" t="s">
        <v>100</v>
      </c>
      <c r="C79" s="91">
        <f t="shared" si="12"/>
        <v>489.75</v>
      </c>
      <c r="D79" s="131" t="s">
        <v>139</v>
      </c>
      <c r="E79" s="129">
        <v>0</v>
      </c>
      <c r="F79" s="21">
        <f t="shared" si="13"/>
        <v>489.74225024492301</v>
      </c>
      <c r="G79" s="21">
        <v>0</v>
      </c>
      <c r="H79" s="21">
        <v>0</v>
      </c>
      <c r="I79" s="21">
        <f t="shared" si="11"/>
        <v>533.81905276696614</v>
      </c>
      <c r="J79" s="21">
        <f t="shared" si="14"/>
        <v>1.0900000000000001</v>
      </c>
      <c r="K79" s="135">
        <v>489.74225024492301</v>
      </c>
      <c r="L79" s="71" t="s">
        <v>178</v>
      </c>
      <c r="M79" s="78" t="s">
        <v>73</v>
      </c>
      <c r="N79" s="2"/>
      <c r="O79" s="16"/>
      <c r="P79" s="16"/>
    </row>
    <row r="80" spans="1:16" ht="15.75" x14ac:dyDescent="0.25">
      <c r="A80" s="98" t="s">
        <v>82</v>
      </c>
      <c r="B80" s="20" t="s">
        <v>101</v>
      </c>
      <c r="C80" s="91">
        <f t="shared" si="12"/>
        <v>1353.81</v>
      </c>
      <c r="D80" s="131" t="s">
        <v>139</v>
      </c>
      <c r="E80" s="129">
        <v>0</v>
      </c>
      <c r="F80" s="26">
        <f t="shared" si="13"/>
        <v>1353.8018488319997</v>
      </c>
      <c r="G80" s="77">
        <v>0</v>
      </c>
      <c r="H80" s="77">
        <v>0</v>
      </c>
      <c r="I80" s="21">
        <f t="shared" si="11"/>
        <v>1475.6440152268797</v>
      </c>
      <c r="J80" s="90">
        <f t="shared" si="14"/>
        <v>1.0900000000000001</v>
      </c>
      <c r="K80" s="135">
        <v>1353.8018488319997</v>
      </c>
      <c r="L80" s="71" t="s">
        <v>179</v>
      </c>
      <c r="M80" s="78" t="s">
        <v>73</v>
      </c>
      <c r="O80" s="16"/>
      <c r="P80" s="16"/>
    </row>
    <row r="81" spans="1:16" ht="15.75" x14ac:dyDescent="0.25">
      <c r="A81" s="98" t="s">
        <v>82</v>
      </c>
      <c r="B81" s="20" t="s">
        <v>200</v>
      </c>
      <c r="C81" s="91">
        <f t="shared" si="12"/>
        <v>213.22</v>
      </c>
      <c r="D81" s="131" t="s">
        <v>139</v>
      </c>
      <c r="E81" s="129">
        <v>0</v>
      </c>
      <c r="F81" s="26">
        <f t="shared" si="13"/>
        <v>213.21640547446154</v>
      </c>
      <c r="G81" s="77">
        <v>0</v>
      </c>
      <c r="H81" s="77">
        <v>0</v>
      </c>
      <c r="I81" s="21">
        <f t="shared" si="11"/>
        <v>232.40588196716308</v>
      </c>
      <c r="J81" s="90">
        <f t="shared" si="14"/>
        <v>1.0900000000000001</v>
      </c>
      <c r="K81" s="135">
        <v>213.21640547446154</v>
      </c>
      <c r="L81" s="71" t="s">
        <v>169</v>
      </c>
      <c r="M81" s="78" t="s">
        <v>73</v>
      </c>
      <c r="O81" s="16"/>
      <c r="P81" s="16"/>
    </row>
    <row r="82" spans="1:16" ht="15.75" x14ac:dyDescent="0.25">
      <c r="A82" s="98" t="s">
        <v>82</v>
      </c>
      <c r="B82" s="20" t="s">
        <v>199</v>
      </c>
      <c r="C82" s="91">
        <f t="shared" si="12"/>
        <v>283.89</v>
      </c>
      <c r="D82" s="131" t="s">
        <v>139</v>
      </c>
      <c r="E82" s="129">
        <v>0</v>
      </c>
      <c r="F82" s="26">
        <f t="shared" si="13"/>
        <v>283.8884809846154</v>
      </c>
      <c r="G82" s="77">
        <v>0</v>
      </c>
      <c r="H82" s="77">
        <v>0</v>
      </c>
      <c r="I82" s="21">
        <f t="shared" si="11"/>
        <v>309.4384442732308</v>
      </c>
      <c r="J82" s="90">
        <f t="shared" si="14"/>
        <v>1.0900000000000001</v>
      </c>
      <c r="K82" s="135">
        <v>283.8884809846154</v>
      </c>
      <c r="L82" s="71" t="s">
        <v>170</v>
      </c>
      <c r="M82" s="78" t="s">
        <v>73</v>
      </c>
      <c r="O82" s="16"/>
      <c r="P82" s="16"/>
    </row>
    <row r="83" spans="1:16" ht="15.75" x14ac:dyDescent="0.25">
      <c r="A83" s="98" t="s">
        <v>82</v>
      </c>
      <c r="B83" s="20" t="s">
        <v>201</v>
      </c>
      <c r="C83" s="91">
        <f t="shared" si="12"/>
        <v>378.5</v>
      </c>
      <c r="D83" s="131" t="s">
        <v>139</v>
      </c>
      <c r="E83" s="129">
        <v>0</v>
      </c>
      <c r="F83" s="26">
        <f t="shared" si="13"/>
        <v>378.4948942818462</v>
      </c>
      <c r="G83" s="77">
        <v>0</v>
      </c>
      <c r="H83" s="77">
        <v>0</v>
      </c>
      <c r="I83" s="21">
        <f t="shared" si="11"/>
        <v>412.55943476721239</v>
      </c>
      <c r="J83" s="90">
        <f t="shared" si="14"/>
        <v>1.0900000000000001</v>
      </c>
      <c r="K83" s="135">
        <v>378.4948942818462</v>
      </c>
      <c r="L83" s="71" t="s">
        <v>171</v>
      </c>
      <c r="M83" s="78" t="s">
        <v>73</v>
      </c>
      <c r="O83" s="16"/>
      <c r="P83" s="16"/>
    </row>
    <row r="84" spans="1:16" ht="15.75" x14ac:dyDescent="0.25">
      <c r="A84" s="98" t="s">
        <v>82</v>
      </c>
      <c r="B84" s="20" t="s">
        <v>198</v>
      </c>
      <c r="C84" s="140">
        <f t="shared" si="12"/>
        <v>467.71</v>
      </c>
      <c r="D84" s="141" t="s">
        <v>139</v>
      </c>
      <c r="E84" s="142">
        <v>0</v>
      </c>
      <c r="F84" s="26">
        <f t="shared" si="13"/>
        <v>467.70050233107685</v>
      </c>
      <c r="G84" s="77">
        <v>0</v>
      </c>
      <c r="H84" s="77">
        <v>0</v>
      </c>
      <c r="I84" s="21">
        <f t="shared" si="11"/>
        <v>509.79354754087382</v>
      </c>
      <c r="J84" s="90">
        <f t="shared" si="14"/>
        <v>1.0900000000000001</v>
      </c>
      <c r="K84" s="135">
        <v>467.70050233107685</v>
      </c>
      <c r="L84" s="71" t="s">
        <v>172</v>
      </c>
      <c r="M84" s="78" t="s">
        <v>73</v>
      </c>
      <c r="O84" s="16"/>
      <c r="P84" s="16"/>
    </row>
    <row r="85" spans="1:16" ht="16.5" thickBot="1" x14ac:dyDescent="0.3">
      <c r="A85" s="99" t="s">
        <v>82</v>
      </c>
      <c r="B85" s="63" t="s">
        <v>197</v>
      </c>
      <c r="C85" s="92">
        <f t="shared" si="12"/>
        <v>992.37</v>
      </c>
      <c r="D85" s="143" t="s">
        <v>139</v>
      </c>
      <c r="E85" s="144">
        <v>0</v>
      </c>
      <c r="F85" s="64">
        <f t="shared" si="13"/>
        <v>992.36334377353853</v>
      </c>
      <c r="G85" s="64">
        <v>0</v>
      </c>
      <c r="H85" s="64">
        <v>0</v>
      </c>
      <c r="I85" s="64">
        <f t="shared" si="11"/>
        <v>1081.6760447131571</v>
      </c>
      <c r="J85" s="64">
        <f t="shared" si="14"/>
        <v>1.0900000000000001</v>
      </c>
      <c r="K85" s="145">
        <v>992.36334377353853</v>
      </c>
      <c r="L85" s="146" t="s">
        <v>196</v>
      </c>
      <c r="M85" s="79" t="s">
        <v>73</v>
      </c>
      <c r="O85" s="16"/>
      <c r="P85" s="16"/>
    </row>
    <row r="86" spans="1:16" ht="16.5" thickTop="1" x14ac:dyDescent="0.25">
      <c r="A86" s="100" t="s">
        <v>83</v>
      </c>
      <c r="B86" s="111" t="s">
        <v>141</v>
      </c>
      <c r="C86" s="93">
        <f>ROUNDUP(F86*(1-E86),2)</f>
        <v>35.46</v>
      </c>
      <c r="D86" s="133" t="s">
        <v>139</v>
      </c>
      <c r="E86" s="126">
        <v>0</v>
      </c>
      <c r="F86" s="30">
        <f t="shared" si="13"/>
        <v>35.451439576615378</v>
      </c>
      <c r="G86" s="30">
        <v>0</v>
      </c>
      <c r="H86" s="30">
        <v>0</v>
      </c>
      <c r="I86" s="30">
        <f>J86*K86</f>
        <v>38.642069138510763</v>
      </c>
      <c r="J86" s="30">
        <f t="shared" si="14"/>
        <v>1.0900000000000001</v>
      </c>
      <c r="K86" s="51">
        <v>35.451439576615378</v>
      </c>
      <c r="L86" s="35" t="s">
        <v>154</v>
      </c>
      <c r="M86" s="52" t="s">
        <v>73</v>
      </c>
      <c r="O86" s="16"/>
      <c r="P86" s="16"/>
    </row>
    <row r="87" spans="1:16" ht="15.75" x14ac:dyDescent="0.25">
      <c r="A87" s="100" t="s">
        <v>83</v>
      </c>
      <c r="B87" s="111" t="s">
        <v>142</v>
      </c>
      <c r="C87" s="93">
        <f t="shared" ref="C87:C96" si="15">ROUNDUP(F87*(1-E87),2)</f>
        <v>52.12</v>
      </c>
      <c r="D87" s="133" t="s">
        <v>139</v>
      </c>
      <c r="E87" s="126">
        <v>0</v>
      </c>
      <c r="F87" s="30">
        <f t="shared" si="13"/>
        <v>52.115462606769221</v>
      </c>
      <c r="G87" s="30">
        <v>0</v>
      </c>
      <c r="H87" s="30">
        <v>0</v>
      </c>
      <c r="I87" s="30">
        <f t="shared" ref="I87:I103" si="16">J87*K87</f>
        <v>56.805854241378455</v>
      </c>
      <c r="J87" s="30">
        <f t="shared" si="14"/>
        <v>1.0900000000000001</v>
      </c>
      <c r="K87" s="51">
        <v>52.115462606769221</v>
      </c>
      <c r="L87" s="35" t="s">
        <v>155</v>
      </c>
      <c r="M87" s="52" t="s">
        <v>73</v>
      </c>
    </row>
    <row r="88" spans="1:16" ht="15.75" x14ac:dyDescent="0.25">
      <c r="A88" s="100" t="s">
        <v>83</v>
      </c>
      <c r="B88" s="111" t="s">
        <v>143</v>
      </c>
      <c r="C88" s="93">
        <f t="shared" si="15"/>
        <v>52.12</v>
      </c>
      <c r="D88" s="133" t="s">
        <v>139</v>
      </c>
      <c r="E88" s="126">
        <v>0</v>
      </c>
      <c r="F88" s="30">
        <f t="shared" si="13"/>
        <v>52.115462606769221</v>
      </c>
      <c r="G88" s="30">
        <v>0</v>
      </c>
      <c r="H88" s="30">
        <v>0</v>
      </c>
      <c r="I88" s="30">
        <f t="shared" si="16"/>
        <v>56.805854241378455</v>
      </c>
      <c r="J88" s="30">
        <f t="shared" si="14"/>
        <v>1.0900000000000001</v>
      </c>
      <c r="K88" s="51">
        <v>52.115462606769221</v>
      </c>
      <c r="L88" s="35" t="s">
        <v>156</v>
      </c>
      <c r="M88" s="52" t="s">
        <v>73</v>
      </c>
    </row>
    <row r="89" spans="1:16" ht="15.75" x14ac:dyDescent="0.25">
      <c r="A89" s="100" t="s">
        <v>83</v>
      </c>
      <c r="B89" s="111" t="s">
        <v>144</v>
      </c>
      <c r="C89" s="93">
        <f t="shared" si="15"/>
        <v>52.12</v>
      </c>
      <c r="D89" s="133" t="s">
        <v>139</v>
      </c>
      <c r="E89" s="126">
        <v>0</v>
      </c>
      <c r="F89" s="30">
        <f t="shared" si="13"/>
        <v>52.115462606769221</v>
      </c>
      <c r="G89" s="30">
        <v>0</v>
      </c>
      <c r="H89" s="30">
        <v>0</v>
      </c>
      <c r="I89" s="30">
        <f t="shared" si="16"/>
        <v>56.805854241378455</v>
      </c>
      <c r="J89" s="30">
        <f t="shared" si="14"/>
        <v>1.0900000000000001</v>
      </c>
      <c r="K89" s="51">
        <v>52.115462606769221</v>
      </c>
      <c r="L89" s="35" t="s">
        <v>157</v>
      </c>
      <c r="M89" s="52" t="s">
        <v>73</v>
      </c>
    </row>
    <row r="90" spans="1:16" ht="15.75" customHeight="1" x14ac:dyDescent="0.25">
      <c r="A90" s="100" t="s">
        <v>83</v>
      </c>
      <c r="B90" s="111" t="s">
        <v>145</v>
      </c>
      <c r="C90" s="93">
        <f t="shared" si="15"/>
        <v>49.3</v>
      </c>
      <c r="D90" s="133" t="s">
        <v>139</v>
      </c>
      <c r="E90" s="126">
        <v>0</v>
      </c>
      <c r="F90" s="30">
        <f t="shared" si="13"/>
        <v>49.299658161230766</v>
      </c>
      <c r="G90" s="30">
        <v>0</v>
      </c>
      <c r="H90" s="30">
        <v>0</v>
      </c>
      <c r="I90" s="30">
        <f t="shared" si="16"/>
        <v>53.736627395741536</v>
      </c>
      <c r="J90" s="30">
        <f t="shared" si="14"/>
        <v>1.0900000000000001</v>
      </c>
      <c r="K90" s="51">
        <v>49.299658161230766</v>
      </c>
      <c r="L90" s="35" t="s">
        <v>158</v>
      </c>
      <c r="M90" s="52" t="s">
        <v>73</v>
      </c>
    </row>
    <row r="91" spans="1:16" ht="15.75" x14ac:dyDescent="0.25">
      <c r="A91" s="100" t="s">
        <v>83</v>
      </c>
      <c r="B91" s="111" t="s">
        <v>146</v>
      </c>
      <c r="C91" s="93">
        <f t="shared" si="15"/>
        <v>56.55</v>
      </c>
      <c r="D91" s="133" t="s">
        <v>139</v>
      </c>
      <c r="E91" s="126">
        <v>0</v>
      </c>
      <c r="F91" s="30">
        <f t="shared" si="13"/>
        <v>56.546892553846149</v>
      </c>
      <c r="G91" s="30">
        <v>0</v>
      </c>
      <c r="H91" s="30">
        <v>0</v>
      </c>
      <c r="I91" s="30">
        <f t="shared" si="16"/>
        <v>61.636112883692306</v>
      </c>
      <c r="J91" s="30">
        <f t="shared" si="14"/>
        <v>1.0900000000000001</v>
      </c>
      <c r="K91" s="51">
        <v>56.546892553846149</v>
      </c>
      <c r="L91" s="35" t="s">
        <v>159</v>
      </c>
      <c r="M91" s="52" t="s">
        <v>73</v>
      </c>
    </row>
    <row r="92" spans="1:16" ht="15.75" x14ac:dyDescent="0.25">
      <c r="A92" s="100" t="s">
        <v>83</v>
      </c>
      <c r="B92" s="111" t="s">
        <v>147</v>
      </c>
      <c r="C92" s="93">
        <f t="shared" si="15"/>
        <v>61.879999999999995</v>
      </c>
      <c r="D92" s="133" t="s">
        <v>139</v>
      </c>
      <c r="E92" s="126">
        <v>0</v>
      </c>
      <c r="F92" s="30">
        <f t="shared" si="13"/>
        <v>61.878456708923075</v>
      </c>
      <c r="G92" s="30">
        <v>0</v>
      </c>
      <c r="H92" s="30">
        <v>0</v>
      </c>
      <c r="I92" s="30">
        <f t="shared" si="16"/>
        <v>67.447517812726161</v>
      </c>
      <c r="J92" s="30">
        <f t="shared" si="14"/>
        <v>1.0900000000000001</v>
      </c>
      <c r="K92" s="51">
        <v>61.878456708923075</v>
      </c>
      <c r="L92" s="35" t="s">
        <v>160</v>
      </c>
      <c r="M92" s="52" t="s">
        <v>73</v>
      </c>
    </row>
    <row r="93" spans="1:16" ht="15.75" x14ac:dyDescent="0.25">
      <c r="A93" s="100" t="s">
        <v>83</v>
      </c>
      <c r="B93" s="111" t="s">
        <v>148</v>
      </c>
      <c r="C93" s="93">
        <f t="shared" si="15"/>
        <v>60.91</v>
      </c>
      <c r="D93" s="133" t="s">
        <v>139</v>
      </c>
      <c r="E93" s="126">
        <v>0</v>
      </c>
      <c r="F93" s="30">
        <f t="shared" si="13"/>
        <v>60.909081407999992</v>
      </c>
      <c r="G93" s="30">
        <v>0</v>
      </c>
      <c r="H93" s="30">
        <v>0</v>
      </c>
      <c r="I93" s="30">
        <f t="shared" si="16"/>
        <v>66.390898734719997</v>
      </c>
      <c r="J93" s="30">
        <f t="shared" si="14"/>
        <v>1.0900000000000001</v>
      </c>
      <c r="K93" s="51">
        <v>60.909081407999992</v>
      </c>
      <c r="L93" s="35" t="s">
        <v>161</v>
      </c>
      <c r="M93" s="52" t="s">
        <v>73</v>
      </c>
    </row>
    <row r="94" spans="1:16" ht="15.75" x14ac:dyDescent="0.25">
      <c r="A94" s="100" t="s">
        <v>83</v>
      </c>
      <c r="B94" s="111" t="s">
        <v>149</v>
      </c>
      <c r="C94" s="93">
        <f t="shared" si="15"/>
        <v>72.06</v>
      </c>
      <c r="D94" s="133" t="s">
        <v>139</v>
      </c>
      <c r="E94" s="126">
        <v>0</v>
      </c>
      <c r="F94" s="30">
        <f t="shared" si="13"/>
        <v>72.056897368615381</v>
      </c>
      <c r="G94" s="30">
        <v>0</v>
      </c>
      <c r="H94" s="30">
        <v>0</v>
      </c>
      <c r="I94" s="30">
        <f t="shared" si="16"/>
        <v>78.542018131790769</v>
      </c>
      <c r="J94" s="30">
        <f t="shared" si="14"/>
        <v>1.0900000000000001</v>
      </c>
      <c r="K94" s="51">
        <v>72.056897368615381</v>
      </c>
      <c r="L94" s="35" t="s">
        <v>162</v>
      </c>
      <c r="M94" s="52" t="s">
        <v>73</v>
      </c>
    </row>
    <row r="95" spans="1:16" ht="15.75" x14ac:dyDescent="0.25">
      <c r="A95" s="100" t="s">
        <v>83</v>
      </c>
      <c r="B95" s="111" t="s">
        <v>150</v>
      </c>
      <c r="C95" s="93">
        <f t="shared" si="15"/>
        <v>69.800000000000011</v>
      </c>
      <c r="D95" s="133" t="s">
        <v>139</v>
      </c>
      <c r="E95" s="126">
        <v>0</v>
      </c>
      <c r="F95" s="30">
        <f t="shared" si="13"/>
        <v>69.795021666461537</v>
      </c>
      <c r="G95" s="30">
        <v>0</v>
      </c>
      <c r="H95" s="30">
        <v>0</v>
      </c>
      <c r="I95" s="30">
        <f t="shared" si="16"/>
        <v>76.076573616443085</v>
      </c>
      <c r="J95" s="30">
        <f t="shared" si="14"/>
        <v>1.0900000000000001</v>
      </c>
      <c r="K95" s="51">
        <v>69.795021666461537</v>
      </c>
      <c r="L95" s="35" t="s">
        <v>163</v>
      </c>
      <c r="M95" s="52" t="s">
        <v>73</v>
      </c>
    </row>
    <row r="96" spans="1:16" ht="15.75" x14ac:dyDescent="0.25">
      <c r="A96" s="100" t="s">
        <v>83</v>
      </c>
      <c r="B96" s="111" t="s">
        <v>151</v>
      </c>
      <c r="C96" s="93">
        <f t="shared" si="15"/>
        <v>73.63000000000001</v>
      </c>
      <c r="D96" s="133" t="s">
        <v>139</v>
      </c>
      <c r="E96" s="126">
        <v>0</v>
      </c>
      <c r="F96" s="30">
        <f t="shared" si="13"/>
        <v>73.626362141538451</v>
      </c>
      <c r="G96" s="30">
        <v>0</v>
      </c>
      <c r="H96" s="30">
        <v>0</v>
      </c>
      <c r="I96" s="30">
        <f t="shared" si="16"/>
        <v>80.252734734276913</v>
      </c>
      <c r="J96" s="30">
        <f t="shared" si="14"/>
        <v>1.0900000000000001</v>
      </c>
      <c r="K96" s="51">
        <v>73.626362141538451</v>
      </c>
      <c r="L96" s="35" t="s">
        <v>164</v>
      </c>
      <c r="M96" s="52" t="s">
        <v>73</v>
      </c>
    </row>
    <row r="97" spans="1:13" ht="15.75" x14ac:dyDescent="0.25">
      <c r="A97" s="100" t="s">
        <v>83</v>
      </c>
      <c r="B97" s="111" t="s">
        <v>152</v>
      </c>
      <c r="C97" s="93">
        <f t="shared" ref="C97:C103" si="17">ROUNDUP(F97*(1-E97),2)</f>
        <v>103.68</v>
      </c>
      <c r="D97" s="133" t="s">
        <v>139</v>
      </c>
      <c r="E97" s="126">
        <v>0</v>
      </c>
      <c r="F97" s="30">
        <f t="shared" si="13"/>
        <v>103.67699647015384</v>
      </c>
      <c r="G97" s="30">
        <v>0</v>
      </c>
      <c r="H97" s="30">
        <v>0</v>
      </c>
      <c r="I97" s="30">
        <f t="shared" si="16"/>
        <v>113.00792615246769</v>
      </c>
      <c r="J97" s="30">
        <f t="shared" si="14"/>
        <v>1.0900000000000001</v>
      </c>
      <c r="K97" s="51">
        <v>103.67699647015384</v>
      </c>
      <c r="L97" s="35" t="s">
        <v>165</v>
      </c>
      <c r="M97" s="52" t="s">
        <v>73</v>
      </c>
    </row>
    <row r="98" spans="1:13" ht="16.5" thickBot="1" x14ac:dyDescent="0.3">
      <c r="A98" s="101" t="s">
        <v>83</v>
      </c>
      <c r="B98" s="112" t="s">
        <v>153</v>
      </c>
      <c r="C98" s="128">
        <f t="shared" si="17"/>
        <v>113.08</v>
      </c>
      <c r="D98" s="134" t="s">
        <v>139</v>
      </c>
      <c r="E98" s="127">
        <v>0</v>
      </c>
      <c r="F98" s="46">
        <f t="shared" si="13"/>
        <v>113.07070474338462</v>
      </c>
      <c r="G98" s="38">
        <v>0</v>
      </c>
      <c r="H98" s="38">
        <v>0</v>
      </c>
      <c r="I98" s="38">
        <f t="shared" si="16"/>
        <v>123.24706817028925</v>
      </c>
      <c r="J98" s="38">
        <f t="shared" si="14"/>
        <v>1.0900000000000001</v>
      </c>
      <c r="K98" s="122">
        <v>113.07070474338462</v>
      </c>
      <c r="L98" s="123" t="s">
        <v>166</v>
      </c>
      <c r="M98" s="56" t="s">
        <v>73</v>
      </c>
    </row>
    <row r="99" spans="1:13" ht="16.5" thickTop="1" x14ac:dyDescent="0.25">
      <c r="A99" s="98" t="s">
        <v>84</v>
      </c>
      <c r="B99" s="106" t="s">
        <v>85</v>
      </c>
      <c r="C99" s="91">
        <f t="shared" si="17"/>
        <v>1188.8499999999999</v>
      </c>
      <c r="D99" s="131" t="s">
        <v>139</v>
      </c>
      <c r="E99" s="129">
        <v>0</v>
      </c>
      <c r="F99" s="21">
        <f t="shared" si="13"/>
        <v>1188.8464851249234</v>
      </c>
      <c r="G99" s="21">
        <v>0</v>
      </c>
      <c r="H99" s="21">
        <v>0</v>
      </c>
      <c r="I99" s="21">
        <f t="shared" si="16"/>
        <v>1295.8426687861665</v>
      </c>
      <c r="J99" s="21">
        <f>J$1</f>
        <v>1.0900000000000001</v>
      </c>
      <c r="K99" s="58">
        <v>1188.8464851249234</v>
      </c>
      <c r="L99" s="107">
        <v>3791641800</v>
      </c>
      <c r="M99" s="78" t="s">
        <v>73</v>
      </c>
    </row>
    <row r="100" spans="1:13" ht="15.75" x14ac:dyDescent="0.25">
      <c r="A100" s="98" t="s">
        <v>84</v>
      </c>
      <c r="B100" s="108" t="s">
        <v>86</v>
      </c>
      <c r="C100" s="91">
        <f t="shared" si="17"/>
        <v>1147.8799999999999</v>
      </c>
      <c r="D100" s="131" t="s">
        <v>139</v>
      </c>
      <c r="E100" s="129">
        <v>0</v>
      </c>
      <c r="F100" s="21">
        <f t="shared" si="13"/>
        <v>1147.8788384787695</v>
      </c>
      <c r="G100" s="21">
        <v>0</v>
      </c>
      <c r="H100" s="21">
        <v>0</v>
      </c>
      <c r="I100" s="21">
        <f t="shared" si="16"/>
        <v>1251.1879339418588</v>
      </c>
      <c r="J100" s="21">
        <f>J$1</f>
        <v>1.0900000000000001</v>
      </c>
      <c r="K100" s="58">
        <v>1147.8788384787695</v>
      </c>
      <c r="L100" s="107">
        <v>3799302701</v>
      </c>
      <c r="M100" s="78" t="s">
        <v>73</v>
      </c>
    </row>
    <row r="101" spans="1:13" ht="15.75" x14ac:dyDescent="0.25">
      <c r="A101" s="98" t="s">
        <v>84</v>
      </c>
      <c r="B101" s="108" t="s">
        <v>87</v>
      </c>
      <c r="C101" s="91">
        <f t="shared" si="17"/>
        <v>1041.1400000000001</v>
      </c>
      <c r="D101" s="131" t="s">
        <v>139</v>
      </c>
      <c r="E101" s="129">
        <v>0</v>
      </c>
      <c r="F101" s="21">
        <f t="shared" si="13"/>
        <v>1041.1321535556924</v>
      </c>
      <c r="G101" s="21">
        <v>0</v>
      </c>
      <c r="H101" s="21">
        <v>0</v>
      </c>
      <c r="I101" s="21">
        <f t="shared" si="16"/>
        <v>1134.8340473757048</v>
      </c>
      <c r="J101" s="21">
        <f>J$1</f>
        <v>1.0900000000000001</v>
      </c>
      <c r="K101" s="58">
        <v>1041.1321535556924</v>
      </c>
      <c r="L101" s="107">
        <v>3799648600</v>
      </c>
      <c r="M101" s="78" t="s">
        <v>73</v>
      </c>
    </row>
    <row r="102" spans="1:13" ht="45" x14ac:dyDescent="0.25">
      <c r="A102" s="98" t="s">
        <v>84</v>
      </c>
      <c r="B102" s="108" t="s">
        <v>88</v>
      </c>
      <c r="C102" s="91">
        <f t="shared" si="17"/>
        <v>1097.48</v>
      </c>
      <c r="D102" s="131" t="s">
        <v>139</v>
      </c>
      <c r="E102" s="129">
        <v>0</v>
      </c>
      <c r="F102" s="21">
        <f t="shared" si="13"/>
        <v>1097.4713228307694</v>
      </c>
      <c r="G102" s="21">
        <v>0</v>
      </c>
      <c r="H102" s="21">
        <v>0</v>
      </c>
      <c r="I102" s="21">
        <f t="shared" si="16"/>
        <v>1196.2437418855388</v>
      </c>
      <c r="J102" s="21">
        <f>J$1</f>
        <v>1.0900000000000001</v>
      </c>
      <c r="K102" s="58">
        <v>1097.4713228307694</v>
      </c>
      <c r="L102" s="107">
        <v>3799503100</v>
      </c>
      <c r="M102" s="78" t="s">
        <v>73</v>
      </c>
    </row>
    <row r="103" spans="1:13" ht="30.75" thickBot="1" x14ac:dyDescent="0.3">
      <c r="A103" s="99" t="s">
        <v>84</v>
      </c>
      <c r="B103" s="109" t="s">
        <v>107</v>
      </c>
      <c r="C103" s="103">
        <f t="shared" si="17"/>
        <v>2800.3900000000003</v>
      </c>
      <c r="D103" s="132" t="s">
        <v>139</v>
      </c>
      <c r="E103" s="130">
        <v>0</v>
      </c>
      <c r="F103" s="64">
        <f t="shared" si="13"/>
        <v>2800.3867621809231</v>
      </c>
      <c r="G103" s="64">
        <v>0</v>
      </c>
      <c r="H103" s="64">
        <v>0</v>
      </c>
      <c r="I103" s="64">
        <f t="shared" si="16"/>
        <v>3052.4215707772064</v>
      </c>
      <c r="J103" s="64">
        <f>J$1</f>
        <v>1.0900000000000001</v>
      </c>
      <c r="K103" s="66">
        <v>2800.3867621809231</v>
      </c>
      <c r="L103" s="110">
        <v>3798101490</v>
      </c>
      <c r="M103" s="79" t="s">
        <v>73</v>
      </c>
    </row>
    <row r="104" spans="1:13" ht="15.75" thickTop="1" x14ac:dyDescent="0.25">
      <c r="B104" s="19"/>
      <c r="C104" s="18"/>
      <c r="D104" s="18"/>
      <c r="F104" s="17"/>
    </row>
    <row r="105" spans="1:13" x14ac:dyDescent="0.25">
      <c r="B105" s="19"/>
      <c r="C105" s="18"/>
      <c r="D105" s="18"/>
      <c r="F105" s="17"/>
    </row>
    <row r="106" spans="1:13" x14ac:dyDescent="0.25">
      <c r="B106" s="19"/>
      <c r="C106" s="18"/>
      <c r="D106" s="18"/>
      <c r="F106" s="17"/>
    </row>
    <row r="107" spans="1:13" x14ac:dyDescent="0.25">
      <c r="B107" s="19"/>
      <c r="C107" s="18"/>
      <c r="D107" s="18"/>
      <c r="F107" s="17"/>
    </row>
  </sheetData>
  <pageMargins left="0.7" right="0.7" top="0.75" bottom="0.75" header="0.3" footer="0.3"/>
  <pageSetup orientation="portrait" r:id="rId1"/>
  <ignoredErrors>
    <ignoredError sqref="D3 L37:L41 L86:L103 L3:L12 L66 L63 L71:L72 L50:L55 L36 L16:L18 L29:L34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tabColor rgb="FF00B0F0"/>
  </sheetPr>
  <dimension ref="A1:P107"/>
  <sheetViews>
    <sheetView showGridLines="0" zoomScale="80" zoomScaleNormal="80" workbookViewId="0">
      <pane ySplit="2" topLeftCell="A3" activePane="bottomLeft" state="frozen"/>
      <selection pane="bottomLeft"/>
    </sheetView>
  </sheetViews>
  <sheetFormatPr defaultColWidth="9.140625" defaultRowHeight="15" x14ac:dyDescent="0.25"/>
  <cols>
    <col min="1" max="1" width="20" customWidth="1"/>
    <col min="2" max="2" width="95.7109375" customWidth="1"/>
    <col min="3" max="3" width="15.7109375" customWidth="1"/>
    <col min="4" max="4" width="9.140625" style="5"/>
    <col min="5" max="5" width="11.28515625" customWidth="1"/>
    <col min="6" max="6" width="10" bestFit="1" customWidth="1"/>
    <col min="10" max="10" width="14.85546875" customWidth="1"/>
    <col min="11" max="11" width="16" style="5" customWidth="1"/>
    <col min="12" max="12" width="40.85546875" style="5" customWidth="1"/>
    <col min="13" max="13" width="46" bestFit="1" customWidth="1"/>
    <col min="14" max="14" width="10" customWidth="1"/>
    <col min="15" max="15" width="4.140625" customWidth="1"/>
    <col min="16" max="16" width="21" customWidth="1"/>
  </cols>
  <sheetData>
    <row r="1" spans="1:16" ht="15.75" thickBot="1" x14ac:dyDescent="0.3">
      <c r="B1" s="1"/>
      <c r="C1" s="1"/>
      <c r="D1" s="2"/>
      <c r="E1" s="1"/>
      <c r="F1" s="1"/>
      <c r="G1" s="1"/>
      <c r="H1" s="3" t="s">
        <v>0</v>
      </c>
      <c r="J1" s="4">
        <f>'Standard price'!J1</f>
        <v>1.0900000000000001</v>
      </c>
    </row>
    <row r="2" spans="1:16" ht="45.75" customHeight="1" x14ac:dyDescent="0.25">
      <c r="A2" s="95" t="s">
        <v>89</v>
      </c>
      <c r="B2" s="97" t="s">
        <v>1</v>
      </c>
      <c r="C2" s="96" t="s">
        <v>2</v>
      </c>
      <c r="D2" s="124" t="s">
        <v>138</v>
      </c>
      <c r="E2" s="125" t="s">
        <v>137</v>
      </c>
      <c r="F2" s="124" t="s">
        <v>3</v>
      </c>
      <c r="G2" s="124" t="s">
        <v>4</v>
      </c>
      <c r="H2" s="124" t="s">
        <v>5</v>
      </c>
      <c r="I2" s="124" t="s">
        <v>6</v>
      </c>
      <c r="J2" s="124" t="s">
        <v>7</v>
      </c>
      <c r="K2" s="102" t="s">
        <v>136</v>
      </c>
      <c r="L2" s="125" t="s">
        <v>8</v>
      </c>
      <c r="M2" s="125" t="s">
        <v>9</v>
      </c>
    </row>
    <row r="3" spans="1:16" ht="15.75" x14ac:dyDescent="0.25">
      <c r="A3" s="100" t="s">
        <v>114</v>
      </c>
      <c r="B3" s="36" t="s">
        <v>116</v>
      </c>
      <c r="C3" s="93">
        <f t="shared" ref="C3:C49" si="0">ROUNDUP(F3/D3,2)</f>
        <v>46.56</v>
      </c>
      <c r="D3" s="136" t="s">
        <v>140</v>
      </c>
      <c r="E3" s="30" t="s">
        <v>139</v>
      </c>
      <c r="F3" s="41">
        <f t="shared" ref="F3:F10" si="1">K3+H3+G3</f>
        <v>46.56</v>
      </c>
      <c r="G3" s="30">
        <v>0</v>
      </c>
      <c r="H3" s="30">
        <v>0</v>
      </c>
      <c r="I3" s="30">
        <f t="shared" ref="I3:I49" si="2">J3*K3</f>
        <v>50.750400000000006</v>
      </c>
      <c r="J3" s="30">
        <f t="shared" ref="J3:J10" si="3">J$1</f>
        <v>1.0900000000000001</v>
      </c>
      <c r="K3" s="31">
        <f>'Standard price'!K3</f>
        <v>46.56</v>
      </c>
      <c r="L3" s="85" t="s">
        <v>124</v>
      </c>
      <c r="M3" s="45" t="s">
        <v>115</v>
      </c>
      <c r="P3" s="6"/>
    </row>
    <row r="4" spans="1:16" ht="15.75" x14ac:dyDescent="0.25">
      <c r="A4" s="100" t="s">
        <v>114</v>
      </c>
      <c r="B4" s="86" t="s">
        <v>117</v>
      </c>
      <c r="C4" s="93">
        <f t="shared" si="0"/>
        <v>61.97</v>
      </c>
      <c r="D4" s="30">
        <v>1</v>
      </c>
      <c r="E4" s="30" t="s">
        <v>139</v>
      </c>
      <c r="F4" s="41">
        <f t="shared" si="1"/>
        <v>61.97</v>
      </c>
      <c r="G4" s="30">
        <v>0</v>
      </c>
      <c r="H4" s="30">
        <v>0</v>
      </c>
      <c r="I4" s="30">
        <f t="shared" si="2"/>
        <v>67.547300000000007</v>
      </c>
      <c r="J4" s="53">
        <f t="shared" si="3"/>
        <v>1.0900000000000001</v>
      </c>
      <c r="K4" s="31">
        <f>'Standard price'!K4</f>
        <v>61.97</v>
      </c>
      <c r="L4" s="87" t="s">
        <v>125</v>
      </c>
      <c r="M4" s="45" t="s">
        <v>115</v>
      </c>
    </row>
    <row r="5" spans="1:16" ht="15.75" x14ac:dyDescent="0.25">
      <c r="A5" s="100" t="s">
        <v>114</v>
      </c>
      <c r="B5" s="86" t="s">
        <v>118</v>
      </c>
      <c r="C5" s="93">
        <f t="shared" si="0"/>
        <v>95.3</v>
      </c>
      <c r="D5" s="30">
        <v>1</v>
      </c>
      <c r="E5" s="30" t="s">
        <v>139</v>
      </c>
      <c r="F5" s="41">
        <f t="shared" si="1"/>
        <v>95.3</v>
      </c>
      <c r="G5" s="30">
        <v>0</v>
      </c>
      <c r="H5" s="30">
        <v>0</v>
      </c>
      <c r="I5" s="30">
        <f t="shared" si="2"/>
        <v>103.87700000000001</v>
      </c>
      <c r="J5" s="53">
        <f t="shared" si="3"/>
        <v>1.0900000000000001</v>
      </c>
      <c r="K5" s="31">
        <f>'Standard price'!K5</f>
        <v>95.3</v>
      </c>
      <c r="L5" s="87" t="s">
        <v>126</v>
      </c>
      <c r="M5" s="45" t="s">
        <v>115</v>
      </c>
    </row>
    <row r="6" spans="1:16" ht="15.75" x14ac:dyDescent="0.25">
      <c r="A6" s="100" t="s">
        <v>114</v>
      </c>
      <c r="B6" s="86" t="s">
        <v>119</v>
      </c>
      <c r="C6" s="93">
        <f t="shared" si="0"/>
        <v>111.37</v>
      </c>
      <c r="D6" s="30">
        <v>1</v>
      </c>
      <c r="E6" s="30" t="s">
        <v>139</v>
      </c>
      <c r="F6" s="41">
        <f t="shared" si="1"/>
        <v>111.37</v>
      </c>
      <c r="G6" s="30">
        <v>0</v>
      </c>
      <c r="H6" s="30">
        <v>0</v>
      </c>
      <c r="I6" s="30">
        <f t="shared" si="2"/>
        <v>121.39330000000001</v>
      </c>
      <c r="J6" s="53">
        <f t="shared" si="3"/>
        <v>1.0900000000000001</v>
      </c>
      <c r="K6" s="31">
        <f>'Standard price'!K6</f>
        <v>111.37</v>
      </c>
      <c r="L6" s="87" t="s">
        <v>127</v>
      </c>
      <c r="M6" s="45" t="s">
        <v>115</v>
      </c>
    </row>
    <row r="7" spans="1:16" ht="15.75" x14ac:dyDescent="0.25">
      <c r="A7" s="100" t="s">
        <v>114</v>
      </c>
      <c r="B7" s="86" t="s">
        <v>120</v>
      </c>
      <c r="C7" s="93">
        <f t="shared" si="0"/>
        <v>129.18</v>
      </c>
      <c r="D7" s="30">
        <v>1</v>
      </c>
      <c r="E7" s="30" t="s">
        <v>139</v>
      </c>
      <c r="F7" s="41">
        <f t="shared" si="1"/>
        <v>129.17999999999998</v>
      </c>
      <c r="G7" s="30">
        <v>0</v>
      </c>
      <c r="H7" s="30">
        <v>0</v>
      </c>
      <c r="I7" s="30">
        <f t="shared" si="2"/>
        <v>140.80619999999999</v>
      </c>
      <c r="J7" s="53">
        <f t="shared" si="3"/>
        <v>1.0900000000000001</v>
      </c>
      <c r="K7" s="31">
        <f>'Standard price'!K7</f>
        <v>129.17999999999998</v>
      </c>
      <c r="L7" s="87" t="s">
        <v>128</v>
      </c>
      <c r="M7" s="45" t="s">
        <v>115</v>
      </c>
    </row>
    <row r="8" spans="1:16" ht="15.75" x14ac:dyDescent="0.25">
      <c r="A8" s="100" t="s">
        <v>114</v>
      </c>
      <c r="B8" s="86" t="s">
        <v>121</v>
      </c>
      <c r="C8" s="93">
        <f t="shared" si="0"/>
        <v>152.29</v>
      </c>
      <c r="D8" s="30">
        <v>1</v>
      </c>
      <c r="E8" s="30" t="s">
        <v>139</v>
      </c>
      <c r="F8" s="41">
        <f t="shared" si="1"/>
        <v>152.29000000000002</v>
      </c>
      <c r="G8" s="30">
        <v>0</v>
      </c>
      <c r="H8" s="30">
        <v>0</v>
      </c>
      <c r="I8" s="30">
        <f t="shared" si="2"/>
        <v>165.99610000000004</v>
      </c>
      <c r="J8" s="53">
        <f t="shared" si="3"/>
        <v>1.0900000000000001</v>
      </c>
      <c r="K8" s="31">
        <f>'Standard price'!K8</f>
        <v>152.29000000000002</v>
      </c>
      <c r="L8" s="87" t="s">
        <v>129</v>
      </c>
      <c r="M8" s="45" t="s">
        <v>115</v>
      </c>
    </row>
    <row r="9" spans="1:16" ht="15.75" x14ac:dyDescent="0.25">
      <c r="A9" s="100" t="s">
        <v>114</v>
      </c>
      <c r="B9" s="36" t="s">
        <v>122</v>
      </c>
      <c r="C9" s="93">
        <f t="shared" si="0"/>
        <v>204.25</v>
      </c>
      <c r="D9" s="30">
        <v>1</v>
      </c>
      <c r="E9" s="30" t="s">
        <v>139</v>
      </c>
      <c r="F9" s="41">
        <f t="shared" si="1"/>
        <v>204.25000000000003</v>
      </c>
      <c r="G9" s="30">
        <v>0</v>
      </c>
      <c r="H9" s="30">
        <v>0</v>
      </c>
      <c r="I9" s="30">
        <f t="shared" si="2"/>
        <v>222.63250000000005</v>
      </c>
      <c r="J9" s="53">
        <f t="shared" si="3"/>
        <v>1.0900000000000001</v>
      </c>
      <c r="K9" s="31">
        <f>'Standard price'!K9</f>
        <v>204.25000000000003</v>
      </c>
      <c r="L9" s="87" t="s">
        <v>130</v>
      </c>
      <c r="M9" s="45" t="s">
        <v>115</v>
      </c>
    </row>
    <row r="10" spans="1:16" ht="16.5" thickBot="1" x14ac:dyDescent="0.3">
      <c r="A10" s="101" t="s">
        <v>114</v>
      </c>
      <c r="B10" s="37" t="s">
        <v>123</v>
      </c>
      <c r="C10" s="94">
        <f t="shared" si="0"/>
        <v>207.84</v>
      </c>
      <c r="D10" s="38">
        <v>1</v>
      </c>
      <c r="E10" s="38" t="s">
        <v>139</v>
      </c>
      <c r="F10" s="46">
        <f t="shared" si="1"/>
        <v>207.84</v>
      </c>
      <c r="G10" s="38">
        <v>0</v>
      </c>
      <c r="H10" s="38">
        <v>0</v>
      </c>
      <c r="I10" s="38">
        <f t="shared" si="2"/>
        <v>226.54560000000001</v>
      </c>
      <c r="J10" s="55">
        <f t="shared" si="3"/>
        <v>1.0900000000000001</v>
      </c>
      <c r="K10" s="57">
        <f>'Standard price'!K10</f>
        <v>207.84</v>
      </c>
      <c r="L10" s="88" t="s">
        <v>131</v>
      </c>
      <c r="M10" s="89" t="s">
        <v>115</v>
      </c>
      <c r="P10" s="7"/>
    </row>
    <row r="11" spans="1:16" ht="16.5" thickTop="1" x14ac:dyDescent="0.25">
      <c r="A11" s="98" t="s">
        <v>10</v>
      </c>
      <c r="B11" s="20" t="s">
        <v>11</v>
      </c>
      <c r="C11" s="91">
        <f t="shared" si="0"/>
        <v>43.26</v>
      </c>
      <c r="D11" s="21">
        <v>1</v>
      </c>
      <c r="E11" s="21" t="s">
        <v>139</v>
      </c>
      <c r="F11" s="21">
        <f>K11+H11+G11</f>
        <v>43.26</v>
      </c>
      <c r="G11" s="21">
        <v>0</v>
      </c>
      <c r="H11" s="21">
        <v>0</v>
      </c>
      <c r="I11" s="21">
        <f t="shared" si="2"/>
        <v>47.153399999999998</v>
      </c>
      <c r="J11" s="21">
        <f>J$1</f>
        <v>1.0900000000000001</v>
      </c>
      <c r="K11" s="22">
        <f>'Standard price'!K11</f>
        <v>43.26</v>
      </c>
      <c r="L11" s="23" t="s">
        <v>12</v>
      </c>
      <c r="M11" s="24" t="s">
        <v>13</v>
      </c>
    </row>
    <row r="12" spans="1:16" ht="15.75" x14ac:dyDescent="0.25">
      <c r="A12" s="98" t="s">
        <v>10</v>
      </c>
      <c r="B12" s="20" t="s">
        <v>14</v>
      </c>
      <c r="C12" s="91">
        <f t="shared" si="0"/>
        <v>58.82</v>
      </c>
      <c r="D12" s="21">
        <v>1</v>
      </c>
      <c r="E12" s="21" t="s">
        <v>139</v>
      </c>
      <c r="F12" s="21">
        <f t="shared" ref="F12:F76" si="4">K12+H12+G12</f>
        <v>58.82</v>
      </c>
      <c r="G12" s="21">
        <v>0</v>
      </c>
      <c r="H12" s="21">
        <v>0</v>
      </c>
      <c r="I12" s="21">
        <f t="shared" si="2"/>
        <v>64.113800000000012</v>
      </c>
      <c r="J12" s="21">
        <f>J$1</f>
        <v>1.0900000000000001</v>
      </c>
      <c r="K12" s="22">
        <f>'Standard price'!K12</f>
        <v>58.82</v>
      </c>
      <c r="L12" s="23" t="s">
        <v>15</v>
      </c>
      <c r="M12" s="24" t="s">
        <v>13</v>
      </c>
    </row>
    <row r="13" spans="1:16" ht="15.75" x14ac:dyDescent="0.25">
      <c r="A13" s="98" t="s">
        <v>10</v>
      </c>
      <c r="B13" s="20" t="s">
        <v>16</v>
      </c>
      <c r="C13" s="91">
        <f t="shared" si="0"/>
        <v>118.99</v>
      </c>
      <c r="D13" s="21">
        <v>1</v>
      </c>
      <c r="E13" s="21" t="s">
        <v>139</v>
      </c>
      <c r="F13" s="21">
        <f t="shared" si="4"/>
        <v>118.99</v>
      </c>
      <c r="G13" s="21">
        <v>0</v>
      </c>
      <c r="H13" s="21">
        <v>0</v>
      </c>
      <c r="I13" s="21">
        <f t="shared" si="2"/>
        <v>129.69910000000002</v>
      </c>
      <c r="J13" s="21">
        <f>J$1</f>
        <v>1.0900000000000001</v>
      </c>
      <c r="K13" s="22">
        <f>'Standard price'!K13</f>
        <v>118.99</v>
      </c>
      <c r="L13" s="23" t="s">
        <v>17</v>
      </c>
      <c r="M13" s="24" t="s">
        <v>13</v>
      </c>
      <c r="N13" s="8"/>
      <c r="P13" s="9"/>
    </row>
    <row r="14" spans="1:16" ht="15.75" x14ac:dyDescent="0.25">
      <c r="A14" s="98" t="s">
        <v>10</v>
      </c>
      <c r="B14" s="20" t="s">
        <v>18</v>
      </c>
      <c r="C14" s="91">
        <f t="shared" si="0"/>
        <v>129.80000000000001</v>
      </c>
      <c r="D14" s="21">
        <v>1</v>
      </c>
      <c r="E14" s="21" t="s">
        <v>139</v>
      </c>
      <c r="F14" s="21">
        <f t="shared" si="4"/>
        <v>129.80000000000001</v>
      </c>
      <c r="G14" s="21">
        <v>0</v>
      </c>
      <c r="H14" s="21">
        <v>0</v>
      </c>
      <c r="I14" s="21">
        <f t="shared" si="2"/>
        <v>141.48200000000003</v>
      </c>
      <c r="J14" s="21">
        <f t="shared" ref="J14:J70" si="5">J$1</f>
        <v>1.0900000000000001</v>
      </c>
      <c r="K14" s="22">
        <f>'Standard price'!K14</f>
        <v>129.80000000000001</v>
      </c>
      <c r="L14" s="23" t="s">
        <v>19</v>
      </c>
      <c r="M14" s="24" t="s">
        <v>13</v>
      </c>
      <c r="N14" s="8"/>
      <c r="P14" s="9"/>
    </row>
    <row r="15" spans="1:16" ht="15.75" x14ac:dyDescent="0.25">
      <c r="A15" s="98" t="s">
        <v>10</v>
      </c>
      <c r="B15" s="20" t="s">
        <v>20</v>
      </c>
      <c r="C15" s="91">
        <f t="shared" si="0"/>
        <v>145.85</v>
      </c>
      <c r="D15" s="21">
        <v>1</v>
      </c>
      <c r="E15" s="21" t="s">
        <v>139</v>
      </c>
      <c r="F15" s="21">
        <f t="shared" si="4"/>
        <v>145.85</v>
      </c>
      <c r="G15" s="21">
        <v>0</v>
      </c>
      <c r="H15" s="21">
        <v>0</v>
      </c>
      <c r="I15" s="21">
        <f t="shared" si="2"/>
        <v>158.97650000000002</v>
      </c>
      <c r="J15" s="21">
        <f t="shared" si="5"/>
        <v>1.0900000000000001</v>
      </c>
      <c r="K15" s="22">
        <f>'Standard price'!K15</f>
        <v>145.85</v>
      </c>
      <c r="L15" s="25" t="s">
        <v>21</v>
      </c>
      <c r="M15" s="24" t="s">
        <v>13</v>
      </c>
      <c r="N15" s="8"/>
      <c r="P15" s="9"/>
    </row>
    <row r="16" spans="1:16" ht="15.75" x14ac:dyDescent="0.25">
      <c r="A16" s="98" t="s">
        <v>10</v>
      </c>
      <c r="B16" s="20" t="s">
        <v>22</v>
      </c>
      <c r="C16" s="91">
        <f t="shared" si="0"/>
        <v>168.61</v>
      </c>
      <c r="D16" s="21">
        <v>1</v>
      </c>
      <c r="E16" s="21" t="s">
        <v>139</v>
      </c>
      <c r="F16" s="21">
        <f t="shared" si="4"/>
        <v>168.61</v>
      </c>
      <c r="G16" s="21">
        <v>0</v>
      </c>
      <c r="H16" s="21">
        <v>0</v>
      </c>
      <c r="I16" s="21">
        <f t="shared" si="2"/>
        <v>183.78490000000002</v>
      </c>
      <c r="J16" s="21">
        <f t="shared" si="5"/>
        <v>1.0900000000000001</v>
      </c>
      <c r="K16" s="22">
        <f>'Standard price'!K16</f>
        <v>168.61</v>
      </c>
      <c r="L16" s="23" t="s">
        <v>23</v>
      </c>
      <c r="M16" s="24" t="s">
        <v>13</v>
      </c>
      <c r="N16" s="8"/>
      <c r="P16" s="9"/>
    </row>
    <row r="17" spans="1:16" ht="15.75" x14ac:dyDescent="0.25">
      <c r="A17" s="98" t="s">
        <v>10</v>
      </c>
      <c r="B17" s="20" t="s">
        <v>24</v>
      </c>
      <c r="C17" s="91">
        <f t="shared" si="0"/>
        <v>165.8</v>
      </c>
      <c r="D17" s="21">
        <v>1</v>
      </c>
      <c r="E17" s="21" t="s">
        <v>139</v>
      </c>
      <c r="F17" s="21">
        <f t="shared" si="4"/>
        <v>165.8</v>
      </c>
      <c r="G17" s="21">
        <v>0</v>
      </c>
      <c r="H17" s="21">
        <v>0</v>
      </c>
      <c r="I17" s="21">
        <f t="shared" si="2"/>
        <v>180.72200000000004</v>
      </c>
      <c r="J17" s="21">
        <f t="shared" si="5"/>
        <v>1.0900000000000001</v>
      </c>
      <c r="K17" s="22">
        <f>'Standard price'!K17</f>
        <v>165.8</v>
      </c>
      <c r="L17" s="23" t="s">
        <v>25</v>
      </c>
      <c r="M17" s="24" t="s">
        <v>13</v>
      </c>
      <c r="N17" s="8"/>
    </row>
    <row r="18" spans="1:16" ht="15.75" x14ac:dyDescent="0.25">
      <c r="A18" s="98" t="s">
        <v>10</v>
      </c>
      <c r="B18" s="20" t="s">
        <v>94</v>
      </c>
      <c r="C18" s="91">
        <f t="shared" si="0"/>
        <v>252.45</v>
      </c>
      <c r="D18" s="26">
        <v>1</v>
      </c>
      <c r="E18" s="21" t="s">
        <v>139</v>
      </c>
      <c r="F18" s="21">
        <f t="shared" si="4"/>
        <v>252.45</v>
      </c>
      <c r="G18" s="21">
        <v>0</v>
      </c>
      <c r="H18" s="21">
        <v>0</v>
      </c>
      <c r="I18" s="21">
        <f t="shared" si="2"/>
        <v>275.1705</v>
      </c>
      <c r="J18" s="21">
        <f t="shared" si="5"/>
        <v>1.0900000000000001</v>
      </c>
      <c r="K18" s="22">
        <f>'Standard price'!K18</f>
        <v>252.45</v>
      </c>
      <c r="L18" s="23" t="s">
        <v>26</v>
      </c>
      <c r="M18" s="24" t="s">
        <v>13</v>
      </c>
      <c r="N18" s="8"/>
    </row>
    <row r="19" spans="1:16" ht="15.75" x14ac:dyDescent="0.25">
      <c r="A19" s="98" t="s">
        <v>10</v>
      </c>
      <c r="B19" s="27" t="s">
        <v>27</v>
      </c>
      <c r="C19" s="91">
        <f t="shared" si="0"/>
        <v>11.87</v>
      </c>
      <c r="D19" s="26">
        <v>1</v>
      </c>
      <c r="E19" s="21" t="s">
        <v>139</v>
      </c>
      <c r="F19" s="21">
        <f t="shared" si="4"/>
        <v>11.87</v>
      </c>
      <c r="G19" s="21">
        <v>0</v>
      </c>
      <c r="H19" s="21">
        <v>0</v>
      </c>
      <c r="I19" s="21">
        <f t="shared" si="2"/>
        <v>12.9383</v>
      </c>
      <c r="J19" s="21">
        <f t="shared" si="5"/>
        <v>1.0900000000000001</v>
      </c>
      <c r="K19" s="22">
        <f>'Standard price'!K19</f>
        <v>11.87</v>
      </c>
      <c r="L19" s="28" t="s">
        <v>28</v>
      </c>
      <c r="M19" s="24" t="s">
        <v>13</v>
      </c>
      <c r="N19" s="8"/>
      <c r="P19" s="10"/>
    </row>
    <row r="20" spans="1:16" ht="16.5" thickBot="1" x14ac:dyDescent="0.3">
      <c r="A20" s="99" t="s">
        <v>10</v>
      </c>
      <c r="B20" s="73" t="s">
        <v>29</v>
      </c>
      <c r="C20" s="92">
        <f t="shared" si="0"/>
        <v>14.24</v>
      </c>
      <c r="D20" s="65">
        <v>1</v>
      </c>
      <c r="E20" s="65" t="s">
        <v>139</v>
      </c>
      <c r="F20" s="64">
        <f t="shared" si="4"/>
        <v>14.24</v>
      </c>
      <c r="G20" s="64">
        <v>0</v>
      </c>
      <c r="H20" s="64">
        <v>0</v>
      </c>
      <c r="I20" s="64">
        <f t="shared" si="2"/>
        <v>15.521600000000001</v>
      </c>
      <c r="J20" s="64">
        <f t="shared" si="5"/>
        <v>1.0900000000000001</v>
      </c>
      <c r="K20" s="82">
        <f>'Standard price'!K20</f>
        <v>14.24</v>
      </c>
      <c r="L20" s="83" t="s">
        <v>30</v>
      </c>
      <c r="M20" s="68" t="s">
        <v>13</v>
      </c>
      <c r="N20" s="8"/>
    </row>
    <row r="21" spans="1:16" ht="16.5" thickTop="1" x14ac:dyDescent="0.25">
      <c r="A21" s="100" t="s">
        <v>31</v>
      </c>
      <c r="B21" s="29" t="s">
        <v>32</v>
      </c>
      <c r="C21" s="93">
        <f t="shared" si="0"/>
        <v>90.61</v>
      </c>
      <c r="D21" s="30">
        <v>1</v>
      </c>
      <c r="E21" s="30" t="s">
        <v>139</v>
      </c>
      <c r="F21" s="30">
        <f t="shared" si="4"/>
        <v>90.61</v>
      </c>
      <c r="G21" s="30">
        <v>0</v>
      </c>
      <c r="H21" s="30">
        <v>0</v>
      </c>
      <c r="I21" s="30">
        <f t="shared" si="2"/>
        <v>98.764900000000011</v>
      </c>
      <c r="J21" s="30">
        <f t="shared" si="5"/>
        <v>1.0900000000000001</v>
      </c>
      <c r="K21" s="31">
        <f>'Standard price'!K21</f>
        <v>90.61</v>
      </c>
      <c r="L21" s="32" t="s">
        <v>33</v>
      </c>
      <c r="M21" s="33" t="s">
        <v>34</v>
      </c>
      <c r="P21" s="11"/>
    </row>
    <row r="22" spans="1:16" ht="15.75" x14ac:dyDescent="0.25">
      <c r="A22" s="100" t="s">
        <v>31</v>
      </c>
      <c r="B22" s="29" t="s">
        <v>35</v>
      </c>
      <c r="C22" s="93">
        <f t="shared" si="0"/>
        <v>104.27</v>
      </c>
      <c r="D22" s="30">
        <v>1</v>
      </c>
      <c r="E22" s="30" t="s">
        <v>139</v>
      </c>
      <c r="F22" s="30">
        <f t="shared" si="4"/>
        <v>104.27</v>
      </c>
      <c r="G22" s="30">
        <v>0</v>
      </c>
      <c r="H22" s="30">
        <v>0</v>
      </c>
      <c r="I22" s="30">
        <f t="shared" si="2"/>
        <v>113.65430000000001</v>
      </c>
      <c r="J22" s="30">
        <f t="shared" si="5"/>
        <v>1.0900000000000001</v>
      </c>
      <c r="K22" s="31">
        <f>'Standard price'!K22</f>
        <v>104.27</v>
      </c>
      <c r="L22" s="32" t="s">
        <v>36</v>
      </c>
      <c r="M22" s="33" t="s">
        <v>34</v>
      </c>
      <c r="P22" s="12"/>
    </row>
    <row r="23" spans="1:16" ht="15.75" x14ac:dyDescent="0.25">
      <c r="A23" s="100" t="s">
        <v>31</v>
      </c>
      <c r="B23" s="29" t="s">
        <v>37</v>
      </c>
      <c r="C23" s="93">
        <f t="shared" si="0"/>
        <v>111.93</v>
      </c>
      <c r="D23" s="30">
        <v>1</v>
      </c>
      <c r="E23" s="30" t="s">
        <v>139</v>
      </c>
      <c r="F23" s="30">
        <f t="shared" si="4"/>
        <v>111.93</v>
      </c>
      <c r="G23" s="30">
        <v>0</v>
      </c>
      <c r="H23" s="30">
        <v>0</v>
      </c>
      <c r="I23" s="30">
        <f t="shared" si="2"/>
        <v>122.00370000000002</v>
      </c>
      <c r="J23" s="30">
        <f t="shared" si="5"/>
        <v>1.0900000000000001</v>
      </c>
      <c r="K23" s="31">
        <f>'Standard price'!K23</f>
        <v>111.93</v>
      </c>
      <c r="L23" s="32" t="s">
        <v>38</v>
      </c>
      <c r="M23" s="33" t="s">
        <v>34</v>
      </c>
      <c r="P23" s="12"/>
    </row>
    <row r="24" spans="1:16" ht="15.75" x14ac:dyDescent="0.25">
      <c r="A24" s="100" t="s">
        <v>31</v>
      </c>
      <c r="B24" s="29" t="s">
        <v>39</v>
      </c>
      <c r="C24" s="93">
        <f t="shared" si="0"/>
        <v>124.69</v>
      </c>
      <c r="D24" s="30">
        <v>1</v>
      </c>
      <c r="E24" s="30" t="s">
        <v>139</v>
      </c>
      <c r="F24" s="30">
        <f t="shared" si="4"/>
        <v>124.69</v>
      </c>
      <c r="G24" s="30">
        <v>0</v>
      </c>
      <c r="H24" s="30">
        <v>0</v>
      </c>
      <c r="I24" s="30">
        <f t="shared" si="2"/>
        <v>135.91210000000001</v>
      </c>
      <c r="J24" s="30">
        <f t="shared" si="5"/>
        <v>1.0900000000000001</v>
      </c>
      <c r="K24" s="31">
        <f>'Standard price'!K24</f>
        <v>124.69</v>
      </c>
      <c r="L24" s="32" t="s">
        <v>40</v>
      </c>
      <c r="M24" s="33" t="s">
        <v>34</v>
      </c>
      <c r="P24" s="14"/>
    </row>
    <row r="25" spans="1:16" ht="15.75" x14ac:dyDescent="0.25">
      <c r="A25" s="100" t="s">
        <v>31</v>
      </c>
      <c r="B25" s="34" t="s">
        <v>41</v>
      </c>
      <c r="C25" s="93">
        <f t="shared" si="0"/>
        <v>160.49</v>
      </c>
      <c r="D25" s="30">
        <v>1</v>
      </c>
      <c r="E25" s="30" t="s">
        <v>139</v>
      </c>
      <c r="F25" s="30">
        <f t="shared" si="4"/>
        <v>160.49</v>
      </c>
      <c r="G25" s="30">
        <v>0</v>
      </c>
      <c r="H25" s="30">
        <v>0</v>
      </c>
      <c r="I25" s="30">
        <f t="shared" si="2"/>
        <v>174.93410000000003</v>
      </c>
      <c r="J25" s="30">
        <f t="shared" si="5"/>
        <v>1.0900000000000001</v>
      </c>
      <c r="K25" s="31">
        <f>'Standard price'!K25</f>
        <v>160.49</v>
      </c>
      <c r="L25" s="35" t="s">
        <v>42</v>
      </c>
      <c r="M25" s="33" t="s">
        <v>34</v>
      </c>
    </row>
    <row r="26" spans="1:16" ht="15.75" x14ac:dyDescent="0.25">
      <c r="A26" s="100" t="s">
        <v>31</v>
      </c>
      <c r="B26" s="36" t="s">
        <v>43</v>
      </c>
      <c r="C26" s="93">
        <f t="shared" si="0"/>
        <v>168.56</v>
      </c>
      <c r="D26" s="30">
        <v>1</v>
      </c>
      <c r="E26" s="30" t="s">
        <v>139</v>
      </c>
      <c r="F26" s="30">
        <f t="shared" si="4"/>
        <v>168.56</v>
      </c>
      <c r="G26" s="30">
        <v>0</v>
      </c>
      <c r="H26" s="30">
        <v>0</v>
      </c>
      <c r="I26" s="30">
        <f t="shared" si="2"/>
        <v>183.7304</v>
      </c>
      <c r="J26" s="30">
        <f t="shared" si="5"/>
        <v>1.0900000000000001</v>
      </c>
      <c r="K26" s="31">
        <f>'Standard price'!K26</f>
        <v>168.56</v>
      </c>
      <c r="L26" s="35" t="s">
        <v>44</v>
      </c>
      <c r="M26" s="33" t="s">
        <v>34</v>
      </c>
      <c r="P26" s="15"/>
    </row>
    <row r="27" spans="1:16" ht="15.75" x14ac:dyDescent="0.25">
      <c r="A27" s="100" t="s">
        <v>31</v>
      </c>
      <c r="B27" s="36" t="s">
        <v>45</v>
      </c>
      <c r="C27" s="93">
        <f t="shared" si="0"/>
        <v>189.65</v>
      </c>
      <c r="D27" s="30">
        <v>1</v>
      </c>
      <c r="E27" s="30" t="s">
        <v>139</v>
      </c>
      <c r="F27" s="30">
        <f t="shared" si="4"/>
        <v>189.65</v>
      </c>
      <c r="G27" s="30">
        <v>0</v>
      </c>
      <c r="H27" s="30">
        <v>0</v>
      </c>
      <c r="I27" s="30">
        <f t="shared" si="2"/>
        <v>206.71850000000003</v>
      </c>
      <c r="J27" s="30">
        <f t="shared" si="5"/>
        <v>1.0900000000000001</v>
      </c>
      <c r="K27" s="31">
        <f>'Standard price'!K27</f>
        <v>189.65</v>
      </c>
      <c r="L27" s="35" t="s">
        <v>46</v>
      </c>
      <c r="M27" s="33" t="s">
        <v>34</v>
      </c>
    </row>
    <row r="28" spans="1:16" ht="16.5" thickBot="1" x14ac:dyDescent="0.3">
      <c r="A28" s="101" t="s">
        <v>31</v>
      </c>
      <c r="B28" s="37" t="s">
        <v>47</v>
      </c>
      <c r="C28" s="94">
        <f t="shared" si="0"/>
        <v>193.52</v>
      </c>
      <c r="D28" s="38">
        <v>1</v>
      </c>
      <c r="E28" s="38" t="s">
        <v>139</v>
      </c>
      <c r="F28" s="38">
        <f t="shared" si="4"/>
        <v>193.52</v>
      </c>
      <c r="G28" s="38">
        <v>0</v>
      </c>
      <c r="H28" s="38">
        <v>0</v>
      </c>
      <c r="I28" s="38">
        <f t="shared" si="2"/>
        <v>210.93680000000003</v>
      </c>
      <c r="J28" s="38">
        <f t="shared" si="5"/>
        <v>1.0900000000000001</v>
      </c>
      <c r="K28" s="57">
        <f>'Standard price'!K28</f>
        <v>193.52</v>
      </c>
      <c r="L28" s="39" t="s">
        <v>48</v>
      </c>
      <c r="M28" s="40" t="s">
        <v>34</v>
      </c>
      <c r="P28" s="7"/>
    </row>
    <row r="29" spans="1:16" ht="16.5" thickTop="1" x14ac:dyDescent="0.25">
      <c r="A29" s="98" t="s">
        <v>49</v>
      </c>
      <c r="B29" s="20" t="s">
        <v>50</v>
      </c>
      <c r="C29" s="91">
        <f t="shared" si="0"/>
        <v>52</v>
      </c>
      <c r="D29" s="21">
        <v>1</v>
      </c>
      <c r="E29" s="21" t="s">
        <v>139</v>
      </c>
      <c r="F29" s="21">
        <f t="shared" si="4"/>
        <v>52</v>
      </c>
      <c r="G29" s="21">
        <v>0</v>
      </c>
      <c r="H29" s="21">
        <v>0</v>
      </c>
      <c r="I29" s="21">
        <f t="shared" si="2"/>
        <v>56.680000000000007</v>
      </c>
      <c r="J29" s="21">
        <f t="shared" si="5"/>
        <v>1.0900000000000001</v>
      </c>
      <c r="K29" s="58">
        <f>'Standard price'!K29</f>
        <v>52</v>
      </c>
      <c r="L29" s="59" t="s">
        <v>51</v>
      </c>
      <c r="M29" s="24" t="s">
        <v>66</v>
      </c>
    </row>
    <row r="30" spans="1:16" ht="15.75" x14ac:dyDescent="0.25">
      <c r="A30" s="98" t="s">
        <v>49</v>
      </c>
      <c r="B30" s="20" t="s">
        <v>52</v>
      </c>
      <c r="C30" s="91">
        <f t="shared" si="0"/>
        <v>66.55</v>
      </c>
      <c r="D30" s="21">
        <v>1</v>
      </c>
      <c r="E30" s="21" t="s">
        <v>139</v>
      </c>
      <c r="F30" s="21">
        <f t="shared" si="4"/>
        <v>66.55</v>
      </c>
      <c r="G30" s="21">
        <v>0</v>
      </c>
      <c r="H30" s="21">
        <v>0</v>
      </c>
      <c r="I30" s="21">
        <f t="shared" si="2"/>
        <v>72.539500000000004</v>
      </c>
      <c r="J30" s="21">
        <f t="shared" si="5"/>
        <v>1.0900000000000001</v>
      </c>
      <c r="K30" s="58">
        <f>'Standard price'!K30</f>
        <v>66.55</v>
      </c>
      <c r="L30" s="59" t="s">
        <v>53</v>
      </c>
      <c r="M30" s="24" t="s">
        <v>66</v>
      </c>
    </row>
    <row r="31" spans="1:16" ht="15.75" x14ac:dyDescent="0.25">
      <c r="A31" s="98" t="s">
        <v>49</v>
      </c>
      <c r="B31" s="20" t="s">
        <v>54</v>
      </c>
      <c r="C31" s="91">
        <f t="shared" si="0"/>
        <v>87</v>
      </c>
      <c r="D31" s="21">
        <v>1</v>
      </c>
      <c r="E31" s="21" t="s">
        <v>139</v>
      </c>
      <c r="F31" s="21">
        <f t="shared" si="4"/>
        <v>87</v>
      </c>
      <c r="G31" s="21">
        <v>0</v>
      </c>
      <c r="H31" s="21">
        <v>0</v>
      </c>
      <c r="I31" s="21">
        <f t="shared" si="2"/>
        <v>94.830000000000013</v>
      </c>
      <c r="J31" s="21">
        <f t="shared" si="5"/>
        <v>1.0900000000000001</v>
      </c>
      <c r="K31" s="58">
        <f>'Standard price'!K31</f>
        <v>87</v>
      </c>
      <c r="L31" s="59" t="s">
        <v>55</v>
      </c>
      <c r="M31" s="24" t="s">
        <v>66</v>
      </c>
    </row>
    <row r="32" spans="1:16" ht="15.75" x14ac:dyDescent="0.25">
      <c r="A32" s="98" t="s">
        <v>49</v>
      </c>
      <c r="B32" s="20" t="s">
        <v>56</v>
      </c>
      <c r="C32" s="91">
        <f t="shared" si="0"/>
        <v>103.39</v>
      </c>
      <c r="D32" s="21">
        <v>1</v>
      </c>
      <c r="E32" s="21" t="s">
        <v>139</v>
      </c>
      <c r="F32" s="21">
        <f t="shared" si="4"/>
        <v>103.39</v>
      </c>
      <c r="G32" s="21">
        <v>0</v>
      </c>
      <c r="H32" s="21">
        <v>0</v>
      </c>
      <c r="I32" s="21">
        <f t="shared" si="2"/>
        <v>112.69510000000001</v>
      </c>
      <c r="J32" s="21">
        <f t="shared" si="5"/>
        <v>1.0900000000000001</v>
      </c>
      <c r="K32" s="58">
        <f>'Standard price'!K32</f>
        <v>103.39</v>
      </c>
      <c r="L32" s="59" t="s">
        <v>57</v>
      </c>
      <c r="M32" s="24" t="s">
        <v>66</v>
      </c>
    </row>
    <row r="33" spans="1:13" ht="15.75" x14ac:dyDescent="0.25">
      <c r="A33" s="98" t="s">
        <v>49</v>
      </c>
      <c r="B33" s="20" t="s">
        <v>58</v>
      </c>
      <c r="C33" s="91">
        <f t="shared" si="0"/>
        <v>120</v>
      </c>
      <c r="D33" s="21">
        <v>1</v>
      </c>
      <c r="E33" s="21" t="s">
        <v>139</v>
      </c>
      <c r="F33" s="21">
        <f t="shared" si="4"/>
        <v>120</v>
      </c>
      <c r="G33" s="21">
        <v>0</v>
      </c>
      <c r="H33" s="21">
        <v>0</v>
      </c>
      <c r="I33" s="21">
        <f t="shared" si="2"/>
        <v>130.80000000000001</v>
      </c>
      <c r="J33" s="21">
        <f t="shared" si="5"/>
        <v>1.0900000000000001</v>
      </c>
      <c r="K33" s="58">
        <f>'Standard price'!K33</f>
        <v>120</v>
      </c>
      <c r="L33" s="59" t="s">
        <v>59</v>
      </c>
      <c r="M33" s="24" t="s">
        <v>66</v>
      </c>
    </row>
    <row r="34" spans="1:13" ht="15.75" x14ac:dyDescent="0.25">
      <c r="A34" s="98" t="s">
        <v>49</v>
      </c>
      <c r="B34" s="20" t="s">
        <v>60</v>
      </c>
      <c r="C34" s="91">
        <f t="shared" si="0"/>
        <v>137.43</v>
      </c>
      <c r="D34" s="21">
        <v>1</v>
      </c>
      <c r="E34" s="21" t="s">
        <v>139</v>
      </c>
      <c r="F34" s="21">
        <f t="shared" si="4"/>
        <v>137.43</v>
      </c>
      <c r="G34" s="21">
        <v>0</v>
      </c>
      <c r="H34" s="21">
        <v>0</v>
      </c>
      <c r="I34" s="21">
        <f t="shared" si="2"/>
        <v>149.79870000000003</v>
      </c>
      <c r="J34" s="21">
        <f t="shared" si="5"/>
        <v>1.0900000000000001</v>
      </c>
      <c r="K34" s="58">
        <f>'Standard price'!K34</f>
        <v>137.43</v>
      </c>
      <c r="L34" s="59" t="s">
        <v>61</v>
      </c>
      <c r="M34" s="24" t="s">
        <v>66</v>
      </c>
    </row>
    <row r="35" spans="1:13" ht="15.75" x14ac:dyDescent="0.25">
      <c r="A35" s="98" t="s">
        <v>49</v>
      </c>
      <c r="B35" s="20" t="s">
        <v>227</v>
      </c>
      <c r="C35" s="91">
        <f t="shared" si="0"/>
        <v>179.12</v>
      </c>
      <c r="D35" s="21">
        <v>1</v>
      </c>
      <c r="E35" s="21" t="s">
        <v>139</v>
      </c>
      <c r="F35" s="21">
        <f t="shared" si="4"/>
        <v>179.12</v>
      </c>
      <c r="G35" s="21">
        <v>0</v>
      </c>
      <c r="H35" s="21">
        <v>0</v>
      </c>
      <c r="I35" s="21">
        <f t="shared" si="2"/>
        <v>195.24080000000001</v>
      </c>
      <c r="J35" s="21">
        <f t="shared" si="5"/>
        <v>1.0900000000000001</v>
      </c>
      <c r="K35" s="58">
        <f>'Standard price'!K35</f>
        <v>179.12</v>
      </c>
      <c r="L35" s="59" t="s">
        <v>173</v>
      </c>
      <c r="M35" s="24" t="s">
        <v>66</v>
      </c>
    </row>
    <row r="36" spans="1:13" ht="15.75" x14ac:dyDescent="0.25">
      <c r="A36" s="98" t="s">
        <v>49</v>
      </c>
      <c r="B36" s="20" t="s">
        <v>62</v>
      </c>
      <c r="C36" s="91">
        <f t="shared" si="0"/>
        <v>213.02</v>
      </c>
      <c r="D36" s="21">
        <v>1</v>
      </c>
      <c r="E36" s="21" t="s">
        <v>139</v>
      </c>
      <c r="F36" s="21">
        <f t="shared" si="4"/>
        <v>213.02</v>
      </c>
      <c r="G36" s="21">
        <v>0</v>
      </c>
      <c r="H36" s="21">
        <v>0</v>
      </c>
      <c r="I36" s="21">
        <f t="shared" si="2"/>
        <v>232.19180000000003</v>
      </c>
      <c r="J36" s="21">
        <f t="shared" si="5"/>
        <v>1.0900000000000001</v>
      </c>
      <c r="K36" s="58">
        <f>'Standard price'!K36</f>
        <v>213.02</v>
      </c>
      <c r="L36" s="59" t="s">
        <v>63</v>
      </c>
      <c r="M36" s="24" t="s">
        <v>66</v>
      </c>
    </row>
    <row r="37" spans="1:13" ht="15.75" x14ac:dyDescent="0.25">
      <c r="A37" s="98" t="s">
        <v>49</v>
      </c>
      <c r="B37" s="20" t="s">
        <v>175</v>
      </c>
      <c r="C37" s="91">
        <f t="shared" si="0"/>
        <v>251</v>
      </c>
      <c r="D37" s="21">
        <v>1</v>
      </c>
      <c r="E37" s="21" t="s">
        <v>139</v>
      </c>
      <c r="F37" s="21">
        <f t="shared" si="4"/>
        <v>251</v>
      </c>
      <c r="G37" s="21">
        <v>0</v>
      </c>
      <c r="H37" s="21">
        <v>0</v>
      </c>
      <c r="I37" s="21">
        <f t="shared" si="2"/>
        <v>273.59000000000003</v>
      </c>
      <c r="J37" s="21">
        <f t="shared" si="5"/>
        <v>1.0900000000000001</v>
      </c>
      <c r="K37" s="58">
        <f>'Standard price'!K37</f>
        <v>251</v>
      </c>
      <c r="L37" s="59" t="s">
        <v>174</v>
      </c>
      <c r="M37" s="24" t="s">
        <v>66</v>
      </c>
    </row>
    <row r="38" spans="1:13" ht="15.75" x14ac:dyDescent="0.25">
      <c r="A38" s="98" t="s">
        <v>49</v>
      </c>
      <c r="B38" s="20" t="s">
        <v>64</v>
      </c>
      <c r="C38" s="91">
        <f t="shared" si="0"/>
        <v>150</v>
      </c>
      <c r="D38" s="21">
        <v>1</v>
      </c>
      <c r="E38" s="21" t="s">
        <v>139</v>
      </c>
      <c r="F38" s="21">
        <f t="shared" si="4"/>
        <v>150</v>
      </c>
      <c r="G38" s="21">
        <v>0</v>
      </c>
      <c r="H38" s="21">
        <v>0</v>
      </c>
      <c r="I38" s="21">
        <f t="shared" si="2"/>
        <v>163.5</v>
      </c>
      <c r="J38" s="21">
        <f t="shared" si="5"/>
        <v>1.0900000000000001</v>
      </c>
      <c r="K38" s="58">
        <f>'Standard price'!K38</f>
        <v>150</v>
      </c>
      <c r="L38" s="60" t="s">
        <v>65</v>
      </c>
      <c r="M38" s="24" t="s">
        <v>66</v>
      </c>
    </row>
    <row r="39" spans="1:13" ht="15.75" x14ac:dyDescent="0.25">
      <c r="A39" s="98" t="s">
        <v>49</v>
      </c>
      <c r="B39" s="20" t="s">
        <v>67</v>
      </c>
      <c r="C39" s="91">
        <f t="shared" si="0"/>
        <v>186</v>
      </c>
      <c r="D39" s="21">
        <v>1</v>
      </c>
      <c r="E39" s="21" t="s">
        <v>139</v>
      </c>
      <c r="F39" s="21">
        <f t="shared" si="4"/>
        <v>186</v>
      </c>
      <c r="G39" s="21">
        <v>0</v>
      </c>
      <c r="H39" s="21">
        <v>0</v>
      </c>
      <c r="I39" s="21">
        <f t="shared" si="2"/>
        <v>202.74</v>
      </c>
      <c r="J39" s="21">
        <f t="shared" si="5"/>
        <v>1.0900000000000001</v>
      </c>
      <c r="K39" s="58">
        <f>'Standard price'!K39</f>
        <v>186</v>
      </c>
      <c r="L39" s="61" t="s">
        <v>68</v>
      </c>
      <c r="M39" s="24" t="s">
        <v>66</v>
      </c>
    </row>
    <row r="40" spans="1:13" ht="15.75" x14ac:dyDescent="0.25">
      <c r="A40" s="98" t="s">
        <v>49</v>
      </c>
      <c r="B40" s="20" t="s">
        <v>69</v>
      </c>
      <c r="C40" s="91">
        <f t="shared" si="0"/>
        <v>200.57</v>
      </c>
      <c r="D40" s="21">
        <v>1</v>
      </c>
      <c r="E40" s="21" t="s">
        <v>139</v>
      </c>
      <c r="F40" s="21">
        <f t="shared" si="4"/>
        <v>200.57</v>
      </c>
      <c r="G40" s="21">
        <v>0</v>
      </c>
      <c r="H40" s="21">
        <v>0</v>
      </c>
      <c r="I40" s="21">
        <f t="shared" si="2"/>
        <v>218.62130000000002</v>
      </c>
      <c r="J40" s="21">
        <f t="shared" si="5"/>
        <v>1.0900000000000001</v>
      </c>
      <c r="K40" s="58">
        <f>'Standard price'!K40</f>
        <v>200.57</v>
      </c>
      <c r="L40" s="62" t="s">
        <v>70</v>
      </c>
      <c r="M40" s="24" t="s">
        <v>66</v>
      </c>
    </row>
    <row r="41" spans="1:13" ht="16.5" thickBot="1" x14ac:dyDescent="0.3">
      <c r="A41" s="99" t="s">
        <v>49</v>
      </c>
      <c r="B41" s="63" t="s">
        <v>71</v>
      </c>
      <c r="C41" s="92">
        <f t="shared" si="0"/>
        <v>240.31</v>
      </c>
      <c r="D41" s="64">
        <v>1</v>
      </c>
      <c r="E41" s="65" t="s">
        <v>139</v>
      </c>
      <c r="F41" s="65">
        <f t="shared" si="4"/>
        <v>240.31</v>
      </c>
      <c r="G41" s="64">
        <v>0</v>
      </c>
      <c r="H41" s="64">
        <v>0</v>
      </c>
      <c r="I41" s="64">
        <f t="shared" si="2"/>
        <v>261.93790000000001</v>
      </c>
      <c r="J41" s="64">
        <f t="shared" si="5"/>
        <v>1.0900000000000001</v>
      </c>
      <c r="K41" s="66">
        <f>'Standard price'!K41</f>
        <v>240.31</v>
      </c>
      <c r="L41" s="67" t="s">
        <v>72</v>
      </c>
      <c r="M41" s="68" t="s">
        <v>66</v>
      </c>
    </row>
    <row r="42" spans="1:13" ht="16.5" thickTop="1" x14ac:dyDescent="0.25">
      <c r="A42" s="100" t="s">
        <v>209</v>
      </c>
      <c r="B42" s="36" t="s">
        <v>211</v>
      </c>
      <c r="C42" s="93">
        <f t="shared" si="0"/>
        <v>32.25</v>
      </c>
      <c r="D42" s="30">
        <v>1</v>
      </c>
      <c r="E42" s="30" t="s">
        <v>139</v>
      </c>
      <c r="F42" s="41">
        <f t="shared" si="4"/>
        <v>32.25</v>
      </c>
      <c r="G42" s="30">
        <v>0</v>
      </c>
      <c r="H42" s="30">
        <v>0</v>
      </c>
      <c r="I42" s="30">
        <f t="shared" si="2"/>
        <v>35.152500000000003</v>
      </c>
      <c r="J42" s="30">
        <f t="shared" si="5"/>
        <v>1.0900000000000001</v>
      </c>
      <c r="K42" s="31">
        <f>'Standard price'!K42</f>
        <v>32.25</v>
      </c>
      <c r="L42" s="149" t="s">
        <v>219</v>
      </c>
      <c r="M42" s="152" t="s">
        <v>210</v>
      </c>
    </row>
    <row r="43" spans="1:13" ht="15.75" x14ac:dyDescent="0.25">
      <c r="A43" s="100" t="s">
        <v>209</v>
      </c>
      <c r="B43" s="86" t="s">
        <v>212</v>
      </c>
      <c r="C43" s="93">
        <f t="shared" si="0"/>
        <v>43.19</v>
      </c>
      <c r="D43" s="30">
        <v>1</v>
      </c>
      <c r="E43" s="30" t="s">
        <v>139</v>
      </c>
      <c r="F43" s="41">
        <f t="shared" si="4"/>
        <v>43.19</v>
      </c>
      <c r="G43" s="30">
        <v>0</v>
      </c>
      <c r="H43" s="30">
        <v>0</v>
      </c>
      <c r="I43" s="30">
        <f t="shared" si="2"/>
        <v>47.077100000000002</v>
      </c>
      <c r="J43" s="53">
        <f t="shared" si="5"/>
        <v>1.0900000000000001</v>
      </c>
      <c r="K43" s="31">
        <f>'Standard price'!K43</f>
        <v>43.19</v>
      </c>
      <c r="L43" s="150" t="s">
        <v>220</v>
      </c>
      <c r="M43" s="152" t="s">
        <v>210</v>
      </c>
    </row>
    <row r="44" spans="1:13" ht="15.75" x14ac:dyDescent="0.25">
      <c r="A44" s="100" t="s">
        <v>209</v>
      </c>
      <c r="B44" s="86" t="s">
        <v>213</v>
      </c>
      <c r="C44" s="93">
        <f t="shared" si="0"/>
        <v>67.62</v>
      </c>
      <c r="D44" s="30">
        <v>1</v>
      </c>
      <c r="E44" s="30" t="s">
        <v>139</v>
      </c>
      <c r="F44" s="41">
        <f t="shared" si="4"/>
        <v>67.62</v>
      </c>
      <c r="G44" s="30">
        <v>0</v>
      </c>
      <c r="H44" s="30">
        <v>0</v>
      </c>
      <c r="I44" s="30">
        <f t="shared" si="2"/>
        <v>73.705800000000011</v>
      </c>
      <c r="J44" s="53">
        <f t="shared" si="5"/>
        <v>1.0900000000000001</v>
      </c>
      <c r="K44" s="31">
        <f>'Standard price'!K44</f>
        <v>67.62</v>
      </c>
      <c r="L44" s="150" t="s">
        <v>221</v>
      </c>
      <c r="M44" s="152" t="s">
        <v>210</v>
      </c>
    </row>
    <row r="45" spans="1:13" ht="15.75" x14ac:dyDescent="0.25">
      <c r="A45" s="100" t="s">
        <v>209</v>
      </c>
      <c r="B45" s="86" t="s">
        <v>214</v>
      </c>
      <c r="C45" s="93">
        <f t="shared" si="0"/>
        <v>89.98</v>
      </c>
      <c r="D45" s="30">
        <v>1</v>
      </c>
      <c r="E45" s="30" t="s">
        <v>139</v>
      </c>
      <c r="F45" s="41">
        <f t="shared" si="4"/>
        <v>89.98</v>
      </c>
      <c r="G45" s="30">
        <v>0</v>
      </c>
      <c r="H45" s="30">
        <v>0</v>
      </c>
      <c r="I45" s="30">
        <f t="shared" si="2"/>
        <v>98.07820000000001</v>
      </c>
      <c r="J45" s="53">
        <f t="shared" si="5"/>
        <v>1.0900000000000001</v>
      </c>
      <c r="K45" s="31">
        <f>'Standard price'!K45</f>
        <v>89.98</v>
      </c>
      <c r="L45" s="150" t="s">
        <v>222</v>
      </c>
      <c r="M45" s="152" t="s">
        <v>210</v>
      </c>
    </row>
    <row r="46" spans="1:13" ht="15.75" x14ac:dyDescent="0.25">
      <c r="A46" s="100" t="s">
        <v>209</v>
      </c>
      <c r="B46" s="86" t="s">
        <v>215</v>
      </c>
      <c r="C46" s="93">
        <f t="shared" si="0"/>
        <v>103.46</v>
      </c>
      <c r="D46" s="30">
        <v>1</v>
      </c>
      <c r="E46" s="30" t="s">
        <v>139</v>
      </c>
      <c r="F46" s="41">
        <f t="shared" si="4"/>
        <v>103.46</v>
      </c>
      <c r="G46" s="30">
        <v>0</v>
      </c>
      <c r="H46" s="30">
        <v>0</v>
      </c>
      <c r="I46" s="30">
        <f t="shared" si="2"/>
        <v>112.7714</v>
      </c>
      <c r="J46" s="53">
        <f t="shared" si="5"/>
        <v>1.0900000000000001</v>
      </c>
      <c r="K46" s="31">
        <f>'Standard price'!K46</f>
        <v>103.46</v>
      </c>
      <c r="L46" s="150" t="s">
        <v>223</v>
      </c>
      <c r="M46" s="152" t="s">
        <v>210</v>
      </c>
    </row>
    <row r="47" spans="1:13" ht="15.75" x14ac:dyDescent="0.25">
      <c r="A47" s="100" t="s">
        <v>209</v>
      </c>
      <c r="B47" s="86" t="s">
        <v>216</v>
      </c>
      <c r="C47" s="93">
        <f t="shared" si="0"/>
        <v>116.84</v>
      </c>
      <c r="D47" s="30">
        <v>1</v>
      </c>
      <c r="E47" s="30" t="s">
        <v>139</v>
      </c>
      <c r="F47" s="41">
        <f t="shared" si="4"/>
        <v>116.84</v>
      </c>
      <c r="G47" s="30">
        <v>0</v>
      </c>
      <c r="H47" s="30">
        <v>0</v>
      </c>
      <c r="I47" s="30">
        <f t="shared" si="2"/>
        <v>127.35560000000001</v>
      </c>
      <c r="J47" s="53">
        <f t="shared" si="5"/>
        <v>1.0900000000000001</v>
      </c>
      <c r="K47" s="31">
        <f>'Standard price'!K47</f>
        <v>116.84</v>
      </c>
      <c r="L47" s="150" t="s">
        <v>224</v>
      </c>
      <c r="M47" s="45" t="s">
        <v>210</v>
      </c>
    </row>
    <row r="48" spans="1:13" ht="15.75" x14ac:dyDescent="0.25">
      <c r="A48" s="100" t="s">
        <v>209</v>
      </c>
      <c r="B48" s="36" t="s">
        <v>217</v>
      </c>
      <c r="C48" s="93">
        <f t="shared" si="0"/>
        <v>154.47</v>
      </c>
      <c r="D48" s="30">
        <v>1</v>
      </c>
      <c r="E48" s="30" t="s">
        <v>139</v>
      </c>
      <c r="F48" s="41">
        <f t="shared" si="4"/>
        <v>154.47</v>
      </c>
      <c r="G48" s="30">
        <v>0</v>
      </c>
      <c r="H48" s="30">
        <v>0</v>
      </c>
      <c r="I48" s="30">
        <f t="shared" si="2"/>
        <v>168.37230000000002</v>
      </c>
      <c r="J48" s="53">
        <f t="shared" si="5"/>
        <v>1.0900000000000001</v>
      </c>
      <c r="K48" s="31">
        <f>'Standard price'!K48</f>
        <v>154.47</v>
      </c>
      <c r="L48" s="150" t="s">
        <v>225</v>
      </c>
      <c r="M48" s="45" t="s">
        <v>210</v>
      </c>
    </row>
    <row r="49" spans="1:13" ht="16.5" thickBot="1" x14ac:dyDescent="0.3">
      <c r="A49" s="101" t="s">
        <v>209</v>
      </c>
      <c r="B49" s="37" t="s">
        <v>218</v>
      </c>
      <c r="C49" s="94">
        <f t="shared" si="0"/>
        <v>155.46</v>
      </c>
      <c r="D49" s="38">
        <v>1</v>
      </c>
      <c r="E49" s="38" t="s">
        <v>139</v>
      </c>
      <c r="F49" s="46">
        <f t="shared" si="4"/>
        <v>155.46</v>
      </c>
      <c r="G49" s="38">
        <v>0</v>
      </c>
      <c r="H49" s="38">
        <v>0</v>
      </c>
      <c r="I49" s="38">
        <f t="shared" si="2"/>
        <v>169.45140000000004</v>
      </c>
      <c r="J49" s="55">
        <f t="shared" si="5"/>
        <v>1.0900000000000001</v>
      </c>
      <c r="K49" s="57">
        <f>'Standard price'!K49</f>
        <v>155.46</v>
      </c>
      <c r="L49" s="151" t="s">
        <v>226</v>
      </c>
      <c r="M49" s="89" t="s">
        <v>210</v>
      </c>
    </row>
    <row r="50" spans="1:13" ht="16.5" thickTop="1" x14ac:dyDescent="0.25">
      <c r="A50" s="98" t="s">
        <v>74</v>
      </c>
      <c r="B50" s="20" t="s">
        <v>90</v>
      </c>
      <c r="C50" s="91">
        <f t="shared" ref="C50:C55" si="6">ROUNDUP(F50*(1-E50),2)</f>
        <v>4957.84</v>
      </c>
      <c r="D50" s="131" t="s">
        <v>139</v>
      </c>
      <c r="E50" s="129">
        <v>0.35</v>
      </c>
      <c r="F50" s="26">
        <f t="shared" si="4"/>
        <v>7627.44</v>
      </c>
      <c r="G50" s="21">
        <v>0</v>
      </c>
      <c r="H50" s="21">
        <v>0</v>
      </c>
      <c r="I50" s="69">
        <v>0</v>
      </c>
      <c r="J50" s="21">
        <f t="shared" si="5"/>
        <v>1.0900000000000001</v>
      </c>
      <c r="K50" s="70">
        <f>'Standard price'!K50</f>
        <v>7627.44</v>
      </c>
      <c r="L50" s="71" t="s">
        <v>132</v>
      </c>
      <c r="M50" s="24" t="s">
        <v>73</v>
      </c>
    </row>
    <row r="51" spans="1:13" ht="15.75" x14ac:dyDescent="0.25">
      <c r="A51" s="98" t="s">
        <v>74</v>
      </c>
      <c r="B51" s="20" t="s">
        <v>91</v>
      </c>
      <c r="C51" s="91">
        <f t="shared" si="6"/>
        <v>5695.46</v>
      </c>
      <c r="D51" s="131" t="s">
        <v>139</v>
      </c>
      <c r="E51" s="129">
        <v>0.35</v>
      </c>
      <c r="F51" s="26">
        <f t="shared" si="4"/>
        <v>8762.24</v>
      </c>
      <c r="G51" s="21">
        <v>0</v>
      </c>
      <c r="H51" s="21">
        <v>0</v>
      </c>
      <c r="I51" s="69">
        <v>0</v>
      </c>
      <c r="J51" s="21">
        <f t="shared" si="5"/>
        <v>1.0900000000000001</v>
      </c>
      <c r="K51" s="70">
        <f>'Standard price'!K51</f>
        <v>8762.24</v>
      </c>
      <c r="L51" s="71" t="s">
        <v>133</v>
      </c>
      <c r="M51" s="24" t="s">
        <v>73</v>
      </c>
    </row>
    <row r="52" spans="1:13" ht="15.75" x14ac:dyDescent="0.25">
      <c r="A52" s="98" t="s">
        <v>74</v>
      </c>
      <c r="B52" s="20" t="s">
        <v>92</v>
      </c>
      <c r="C52" s="91">
        <f t="shared" si="6"/>
        <v>8542.130000000001</v>
      </c>
      <c r="D52" s="131" t="s">
        <v>139</v>
      </c>
      <c r="E52" s="129">
        <v>0.35</v>
      </c>
      <c r="F52" s="26">
        <f t="shared" si="4"/>
        <v>13141.73</v>
      </c>
      <c r="G52" s="21">
        <v>0</v>
      </c>
      <c r="H52" s="21">
        <v>0</v>
      </c>
      <c r="I52" s="69">
        <v>0</v>
      </c>
      <c r="J52" s="21">
        <f t="shared" si="5"/>
        <v>1.0900000000000001</v>
      </c>
      <c r="K52" s="70">
        <f>'Standard price'!K52</f>
        <v>13141.73</v>
      </c>
      <c r="L52" s="71" t="s">
        <v>134</v>
      </c>
      <c r="M52" s="24" t="s">
        <v>73</v>
      </c>
    </row>
    <row r="53" spans="1:13" ht="16.5" thickBot="1" x14ac:dyDescent="0.3">
      <c r="A53" s="99" t="s">
        <v>74</v>
      </c>
      <c r="B53" s="63" t="s">
        <v>93</v>
      </c>
      <c r="C53" s="103">
        <f t="shared" si="6"/>
        <v>9746.25</v>
      </c>
      <c r="D53" s="132" t="s">
        <v>139</v>
      </c>
      <c r="E53" s="130">
        <v>0.35</v>
      </c>
      <c r="F53" s="65">
        <f t="shared" si="4"/>
        <v>14994.23</v>
      </c>
      <c r="G53" s="64">
        <v>0</v>
      </c>
      <c r="H53" s="64">
        <v>0</v>
      </c>
      <c r="I53" s="74">
        <v>0</v>
      </c>
      <c r="J53" s="64">
        <f t="shared" si="5"/>
        <v>1.0900000000000001</v>
      </c>
      <c r="K53" s="75">
        <f>'Standard price'!K53</f>
        <v>14994.23</v>
      </c>
      <c r="L53" s="84" t="s">
        <v>135</v>
      </c>
      <c r="M53" s="68" t="s">
        <v>73</v>
      </c>
    </row>
    <row r="54" spans="1:13" ht="16.5" thickTop="1" x14ac:dyDescent="0.25">
      <c r="A54" s="100" t="s">
        <v>74</v>
      </c>
      <c r="B54" s="36" t="s">
        <v>110</v>
      </c>
      <c r="C54" s="93">
        <f t="shared" si="6"/>
        <v>12288.77</v>
      </c>
      <c r="D54" s="133" t="s">
        <v>139</v>
      </c>
      <c r="E54" s="126">
        <v>0.35</v>
      </c>
      <c r="F54" s="41">
        <f t="shared" si="4"/>
        <v>18905.79</v>
      </c>
      <c r="G54" s="30">
        <v>0</v>
      </c>
      <c r="H54" s="30">
        <v>0</v>
      </c>
      <c r="I54" s="42">
        <v>0</v>
      </c>
      <c r="J54" s="30">
        <f t="shared" si="5"/>
        <v>1.0900000000000001</v>
      </c>
      <c r="K54" s="43">
        <f>'Standard price'!K54</f>
        <v>18905.79</v>
      </c>
      <c r="L54" s="44" t="s">
        <v>112</v>
      </c>
      <c r="M54" s="45" t="s">
        <v>73</v>
      </c>
    </row>
    <row r="55" spans="1:13" ht="16.5" thickBot="1" x14ac:dyDescent="0.3">
      <c r="A55" s="101" t="s">
        <v>74</v>
      </c>
      <c r="B55" s="37" t="s">
        <v>111</v>
      </c>
      <c r="C55" s="94">
        <f t="shared" si="6"/>
        <v>13309.43</v>
      </c>
      <c r="D55" s="38" t="s">
        <v>139</v>
      </c>
      <c r="E55" s="38">
        <v>0.35</v>
      </c>
      <c r="F55" s="46">
        <f t="shared" si="4"/>
        <v>20476.04</v>
      </c>
      <c r="G55" s="38">
        <v>0</v>
      </c>
      <c r="H55" s="38">
        <v>0</v>
      </c>
      <c r="I55" s="38">
        <v>0</v>
      </c>
      <c r="J55" s="55">
        <f t="shared" si="5"/>
        <v>1.0900000000000001</v>
      </c>
      <c r="K55" s="57">
        <f>'Standard price'!K55</f>
        <v>20476.04</v>
      </c>
      <c r="L55" s="88" t="s">
        <v>113</v>
      </c>
      <c r="M55" s="89" t="s">
        <v>73</v>
      </c>
    </row>
    <row r="56" spans="1:13" ht="16.5" thickTop="1" x14ac:dyDescent="0.25">
      <c r="A56" s="98" t="s">
        <v>202</v>
      </c>
      <c r="B56" s="20" t="s">
        <v>206</v>
      </c>
      <c r="C56" s="91">
        <f t="shared" ref="C56:C63" si="7">ROUNDUP(F56*(1-E56),2)</f>
        <v>2443.0500000000002</v>
      </c>
      <c r="D56" s="131" t="s">
        <v>139</v>
      </c>
      <c r="E56" s="129">
        <v>0.35</v>
      </c>
      <c r="F56" s="26">
        <f t="shared" si="4"/>
        <v>3758.53</v>
      </c>
      <c r="G56" s="21">
        <v>0</v>
      </c>
      <c r="H56" s="21">
        <v>0</v>
      </c>
      <c r="I56" s="69">
        <v>0</v>
      </c>
      <c r="J56" s="21">
        <f t="shared" si="5"/>
        <v>1.0900000000000001</v>
      </c>
      <c r="K56" s="70">
        <f>'Standard price'!K56</f>
        <v>3758.53</v>
      </c>
      <c r="L56" s="72" t="s">
        <v>203</v>
      </c>
      <c r="M56" s="24" t="s">
        <v>73</v>
      </c>
    </row>
    <row r="57" spans="1:13" ht="15.75" x14ac:dyDescent="0.25">
      <c r="A57" s="98" t="s">
        <v>202</v>
      </c>
      <c r="B57" s="20" t="s">
        <v>207</v>
      </c>
      <c r="C57" s="91">
        <f t="shared" si="7"/>
        <v>2966.01</v>
      </c>
      <c r="D57" s="131" t="s">
        <v>139</v>
      </c>
      <c r="E57" s="129">
        <v>0.35</v>
      </c>
      <c r="F57" s="26">
        <f t="shared" si="4"/>
        <v>4563.08</v>
      </c>
      <c r="G57" s="21">
        <v>0</v>
      </c>
      <c r="H57" s="21">
        <v>0</v>
      </c>
      <c r="I57" s="69">
        <v>0</v>
      </c>
      <c r="J57" s="21">
        <f t="shared" si="5"/>
        <v>1.0900000000000001</v>
      </c>
      <c r="K57" s="70">
        <f>'Standard price'!K57</f>
        <v>4563.08</v>
      </c>
      <c r="L57" s="72" t="s">
        <v>204</v>
      </c>
      <c r="M57" s="24" t="s">
        <v>73</v>
      </c>
    </row>
    <row r="58" spans="1:13" ht="16.5" thickBot="1" x14ac:dyDescent="0.3">
      <c r="A58" s="99" t="s">
        <v>202</v>
      </c>
      <c r="B58" s="63" t="s">
        <v>208</v>
      </c>
      <c r="C58" s="103">
        <f t="shared" si="7"/>
        <v>3299.7200000000003</v>
      </c>
      <c r="D58" s="132" t="s">
        <v>139</v>
      </c>
      <c r="E58" s="130">
        <v>0.35</v>
      </c>
      <c r="F58" s="65">
        <f t="shared" si="4"/>
        <v>5076.4799999999996</v>
      </c>
      <c r="G58" s="64">
        <v>0</v>
      </c>
      <c r="H58" s="64">
        <v>0</v>
      </c>
      <c r="I58" s="74">
        <v>0</v>
      </c>
      <c r="J58" s="64">
        <f t="shared" si="5"/>
        <v>1.0900000000000001</v>
      </c>
      <c r="K58" s="75">
        <f>'Standard price'!K58</f>
        <v>5076.4799999999996</v>
      </c>
      <c r="L58" s="76" t="s">
        <v>205</v>
      </c>
      <c r="M58" s="68" t="s">
        <v>73</v>
      </c>
    </row>
    <row r="59" spans="1:13" ht="16.5" thickTop="1" x14ac:dyDescent="0.25">
      <c r="A59" s="100" t="s">
        <v>75</v>
      </c>
      <c r="B59" s="36" t="s">
        <v>186</v>
      </c>
      <c r="C59" s="93">
        <f t="shared" si="7"/>
        <v>22071.429999999997</v>
      </c>
      <c r="D59" s="133" t="s">
        <v>139</v>
      </c>
      <c r="E59" s="126">
        <v>0.35</v>
      </c>
      <c r="F59" s="41">
        <f t="shared" si="4"/>
        <v>33956.04</v>
      </c>
      <c r="G59" s="30">
        <v>0</v>
      </c>
      <c r="H59" s="30">
        <v>0</v>
      </c>
      <c r="I59" s="42">
        <v>0</v>
      </c>
      <c r="J59" s="30">
        <f t="shared" si="5"/>
        <v>1.0900000000000001</v>
      </c>
      <c r="K59" s="43">
        <f>'Standard price'!K59</f>
        <v>33956.04</v>
      </c>
      <c r="L59" s="49" t="s">
        <v>187</v>
      </c>
      <c r="M59" s="45" t="s">
        <v>73</v>
      </c>
    </row>
    <row r="60" spans="1:13" ht="15.75" x14ac:dyDescent="0.25">
      <c r="A60" s="100" t="s">
        <v>75</v>
      </c>
      <c r="B60" s="36" t="s">
        <v>188</v>
      </c>
      <c r="C60" s="93">
        <f t="shared" si="7"/>
        <v>30409.53</v>
      </c>
      <c r="D60" s="133" t="s">
        <v>139</v>
      </c>
      <c r="E60" s="126">
        <v>0.35</v>
      </c>
      <c r="F60" s="41">
        <f t="shared" si="4"/>
        <v>46783.88</v>
      </c>
      <c r="G60" s="30">
        <v>0</v>
      </c>
      <c r="H60" s="30">
        <v>0</v>
      </c>
      <c r="I60" s="42">
        <v>0</v>
      </c>
      <c r="J60" s="30">
        <f t="shared" si="5"/>
        <v>1.0900000000000001</v>
      </c>
      <c r="K60" s="43">
        <f>'Standard price'!K60</f>
        <v>46783.88</v>
      </c>
      <c r="L60" s="49" t="s">
        <v>189</v>
      </c>
      <c r="M60" s="45" t="s">
        <v>73</v>
      </c>
    </row>
    <row r="61" spans="1:13" ht="15.75" x14ac:dyDescent="0.25">
      <c r="A61" s="100" t="s">
        <v>75</v>
      </c>
      <c r="B61" s="36" t="s">
        <v>190</v>
      </c>
      <c r="C61" s="93">
        <f t="shared" si="7"/>
        <v>39728.58</v>
      </c>
      <c r="D61" s="133" t="s">
        <v>139</v>
      </c>
      <c r="E61" s="126">
        <v>0.35</v>
      </c>
      <c r="F61" s="41">
        <f t="shared" si="4"/>
        <v>61120.88</v>
      </c>
      <c r="G61" s="30">
        <v>0</v>
      </c>
      <c r="H61" s="30">
        <v>0</v>
      </c>
      <c r="I61" s="42">
        <v>0</v>
      </c>
      <c r="J61" s="30">
        <f t="shared" si="5"/>
        <v>1.0900000000000001</v>
      </c>
      <c r="K61" s="43">
        <f>'Standard price'!K61</f>
        <v>61120.88</v>
      </c>
      <c r="L61" s="49" t="s">
        <v>191</v>
      </c>
      <c r="M61" s="45" t="s">
        <v>73</v>
      </c>
    </row>
    <row r="62" spans="1:13" ht="16.5" thickBot="1" x14ac:dyDescent="0.3">
      <c r="A62" s="101" t="s">
        <v>75</v>
      </c>
      <c r="B62" s="112" t="s">
        <v>192</v>
      </c>
      <c r="C62" s="128">
        <f t="shared" si="7"/>
        <v>47085.72</v>
      </c>
      <c r="D62" s="134" t="s">
        <v>139</v>
      </c>
      <c r="E62" s="127">
        <v>0.35</v>
      </c>
      <c r="F62" s="46">
        <f t="shared" si="4"/>
        <v>72439.56</v>
      </c>
      <c r="G62" s="38">
        <v>0</v>
      </c>
      <c r="H62" s="38">
        <v>0</v>
      </c>
      <c r="I62" s="47">
        <v>0</v>
      </c>
      <c r="J62" s="38">
        <f t="shared" si="5"/>
        <v>1.0900000000000001</v>
      </c>
      <c r="K62" s="48">
        <f>'Standard price'!K62</f>
        <v>72439.56</v>
      </c>
      <c r="L62" s="50" t="s">
        <v>193</v>
      </c>
      <c r="M62" s="89" t="s">
        <v>73</v>
      </c>
    </row>
    <row r="63" spans="1:13" ht="16.5" thickTop="1" x14ac:dyDescent="0.25">
      <c r="A63" s="98" t="s">
        <v>76</v>
      </c>
      <c r="B63" s="20" t="s">
        <v>77</v>
      </c>
      <c r="C63" s="91">
        <f t="shared" si="7"/>
        <v>13729.51</v>
      </c>
      <c r="D63" s="131" t="s">
        <v>139</v>
      </c>
      <c r="E63" s="129">
        <v>0.35</v>
      </c>
      <c r="F63" s="26">
        <f t="shared" si="4"/>
        <v>21122.31</v>
      </c>
      <c r="G63" s="21">
        <v>0</v>
      </c>
      <c r="H63" s="21">
        <v>0</v>
      </c>
      <c r="I63" s="69">
        <v>0</v>
      </c>
      <c r="J63" s="21">
        <f t="shared" si="5"/>
        <v>1.0900000000000001</v>
      </c>
      <c r="K63" s="70">
        <f>'Standard price'!K63</f>
        <v>21122.31</v>
      </c>
      <c r="L63" s="72" t="s">
        <v>78</v>
      </c>
      <c r="M63" s="24" t="s">
        <v>73</v>
      </c>
    </row>
    <row r="64" spans="1:13" ht="15.75" x14ac:dyDescent="0.25">
      <c r="A64" s="98" t="s">
        <v>76</v>
      </c>
      <c r="B64" s="20" t="s">
        <v>108</v>
      </c>
      <c r="C64" s="91">
        <f t="shared" ref="C64:C67" si="8">ROUNDUP(F64*(1-E64),2)</f>
        <v>11331.34</v>
      </c>
      <c r="D64" s="131" t="s">
        <v>139</v>
      </c>
      <c r="E64" s="129">
        <v>0.35</v>
      </c>
      <c r="F64" s="26">
        <f t="shared" si="4"/>
        <v>17432.82</v>
      </c>
      <c r="G64" s="21">
        <v>0</v>
      </c>
      <c r="H64" s="21">
        <v>0</v>
      </c>
      <c r="I64" s="69">
        <v>0</v>
      </c>
      <c r="J64" s="21">
        <f t="shared" si="5"/>
        <v>1.0900000000000001</v>
      </c>
      <c r="K64" s="70">
        <f>'Standard price'!K64</f>
        <v>17432.82</v>
      </c>
      <c r="L64" s="72" t="s">
        <v>167</v>
      </c>
      <c r="M64" s="24" t="s">
        <v>73</v>
      </c>
    </row>
    <row r="65" spans="1:15" ht="15.75" x14ac:dyDescent="0.25">
      <c r="A65" s="98" t="s">
        <v>76</v>
      </c>
      <c r="B65" s="20" t="s">
        <v>109</v>
      </c>
      <c r="C65" s="91">
        <f t="shared" si="8"/>
        <v>20492.55</v>
      </c>
      <c r="D65" s="131" t="s">
        <v>139</v>
      </c>
      <c r="E65" s="129">
        <v>0.35</v>
      </c>
      <c r="F65" s="26">
        <f t="shared" si="4"/>
        <v>31526.999999999996</v>
      </c>
      <c r="G65" s="21">
        <v>0</v>
      </c>
      <c r="H65" s="21">
        <v>0</v>
      </c>
      <c r="I65" s="69">
        <v>0</v>
      </c>
      <c r="J65" s="21">
        <f t="shared" si="5"/>
        <v>1.0900000000000001</v>
      </c>
      <c r="K65" s="70">
        <f>'Standard price'!K65</f>
        <v>31526.999999999996</v>
      </c>
      <c r="L65" s="72" t="s">
        <v>168</v>
      </c>
      <c r="M65" s="24" t="s">
        <v>73</v>
      </c>
    </row>
    <row r="66" spans="1:15" ht="15.75" x14ac:dyDescent="0.25">
      <c r="A66" s="98" t="s">
        <v>76</v>
      </c>
      <c r="B66" s="104" t="s">
        <v>79</v>
      </c>
      <c r="C66" s="91">
        <f t="shared" si="8"/>
        <v>3051.2900000000004</v>
      </c>
      <c r="D66" s="131" t="s">
        <v>139</v>
      </c>
      <c r="E66" s="129">
        <v>0.35</v>
      </c>
      <c r="F66" s="26">
        <f t="shared" si="4"/>
        <v>4694.29</v>
      </c>
      <c r="G66" s="21">
        <v>0</v>
      </c>
      <c r="H66" s="21">
        <v>0</v>
      </c>
      <c r="I66" s="69">
        <v>0</v>
      </c>
      <c r="J66" s="21">
        <f t="shared" si="5"/>
        <v>1.0900000000000001</v>
      </c>
      <c r="K66" s="70">
        <f>'Standard price'!K66</f>
        <v>4694.29</v>
      </c>
      <c r="L66" s="72" t="s">
        <v>80</v>
      </c>
      <c r="M66" s="24" t="s">
        <v>73</v>
      </c>
    </row>
    <row r="67" spans="1:15" ht="15.75" x14ac:dyDescent="0.25">
      <c r="A67" s="154" t="s">
        <v>76</v>
      </c>
      <c r="B67" s="156" t="str">
        <f>'Standard price'!B67</f>
        <v>Chassis DPH 200K-FR (42U)</v>
      </c>
      <c r="C67" s="155">
        <f t="shared" si="8"/>
        <v>10209.530000000001</v>
      </c>
      <c r="D67" s="131" t="s">
        <v>139</v>
      </c>
      <c r="E67" s="129">
        <v>0.35</v>
      </c>
      <c r="F67" s="26">
        <f t="shared" si="4"/>
        <v>15706.96</v>
      </c>
      <c r="G67" s="21">
        <v>0</v>
      </c>
      <c r="H67" s="21">
        <v>0</v>
      </c>
      <c r="I67" s="69">
        <v>0</v>
      </c>
      <c r="J67" s="21">
        <f t="shared" si="5"/>
        <v>1.0900000000000001</v>
      </c>
      <c r="K67" s="70">
        <f>'Standard price'!K67</f>
        <v>15706.96</v>
      </c>
      <c r="L67" s="157" t="str">
        <f>'Standard price'!L67</f>
        <v>UPS204DH33A2V35</v>
      </c>
      <c r="M67" s="71" t="s">
        <v>73</v>
      </c>
    </row>
    <row r="68" spans="1:15" ht="15.75" x14ac:dyDescent="0.25">
      <c r="A68" s="98" t="s">
        <v>76</v>
      </c>
      <c r="B68" s="20" t="s">
        <v>184</v>
      </c>
      <c r="C68" s="140">
        <f>ROUNDUP(F68*(1-E68),2)</f>
        <v>4525.1400000000003</v>
      </c>
      <c r="D68" s="141" t="s">
        <v>139</v>
      </c>
      <c r="E68" s="142">
        <v>0.35</v>
      </c>
      <c r="F68" s="26">
        <f>K68+H68+G68</f>
        <v>6961.74</v>
      </c>
      <c r="G68" s="21">
        <v>0</v>
      </c>
      <c r="H68" s="21">
        <v>0</v>
      </c>
      <c r="I68" s="69">
        <v>0</v>
      </c>
      <c r="J68" s="21">
        <f t="shared" si="5"/>
        <v>1.0900000000000001</v>
      </c>
      <c r="K68" s="70">
        <f>'Standard price'!K68</f>
        <v>6961.74</v>
      </c>
      <c r="L68" s="72" t="s">
        <v>182</v>
      </c>
      <c r="M68" s="24" t="s">
        <v>73</v>
      </c>
    </row>
    <row r="69" spans="1:15" ht="15.75" x14ac:dyDescent="0.25">
      <c r="A69" s="98" t="s">
        <v>76</v>
      </c>
      <c r="B69" s="20" t="s">
        <v>185</v>
      </c>
      <c r="C69" s="140">
        <f>ROUNDUP(F69*(1-E69),2)</f>
        <v>5526.16</v>
      </c>
      <c r="D69" s="141" t="s">
        <v>139</v>
      </c>
      <c r="E69" s="142">
        <v>0.35</v>
      </c>
      <c r="F69" s="26">
        <f>K69+H69+G69</f>
        <v>8501.77</v>
      </c>
      <c r="G69" s="21">
        <v>0</v>
      </c>
      <c r="H69" s="21">
        <v>0</v>
      </c>
      <c r="I69" s="69">
        <v>0</v>
      </c>
      <c r="J69" s="21">
        <f t="shared" si="5"/>
        <v>1.0900000000000001</v>
      </c>
      <c r="K69" s="70">
        <f>'Standard price'!K69</f>
        <v>8501.77</v>
      </c>
      <c r="L69" s="72" t="s">
        <v>183</v>
      </c>
      <c r="M69" s="24" t="s">
        <v>73</v>
      </c>
    </row>
    <row r="70" spans="1:15" ht="16.5" thickBot="1" x14ac:dyDescent="0.3">
      <c r="A70" s="99" t="s">
        <v>76</v>
      </c>
      <c r="B70" s="63" t="s">
        <v>181</v>
      </c>
      <c r="C70" s="103">
        <f>ROUNDUP(F70*(1-E70),2)</f>
        <v>1430</v>
      </c>
      <c r="D70" s="132" t="s">
        <v>139</v>
      </c>
      <c r="E70" s="130">
        <v>0.35</v>
      </c>
      <c r="F70" s="65">
        <f>K70+H70+G70</f>
        <v>2200</v>
      </c>
      <c r="G70" s="64">
        <v>0</v>
      </c>
      <c r="H70" s="64">
        <v>0</v>
      </c>
      <c r="I70" s="74">
        <v>0</v>
      </c>
      <c r="J70" s="64">
        <f t="shared" si="5"/>
        <v>1.0900000000000001</v>
      </c>
      <c r="K70" s="75">
        <f>'Standard price'!K70</f>
        <v>2200</v>
      </c>
      <c r="L70" s="76" t="s">
        <v>180</v>
      </c>
      <c r="M70" s="68" t="s">
        <v>73</v>
      </c>
    </row>
    <row r="71" spans="1:15" ht="16.5" thickTop="1" x14ac:dyDescent="0.25">
      <c r="A71" s="100" t="s">
        <v>81</v>
      </c>
      <c r="B71" s="111" t="s">
        <v>95</v>
      </c>
      <c r="C71" s="93">
        <f t="shared" ref="C71:C76" si="9">ROUNDUP(F71*(1-E71),2)</f>
        <v>1144.99</v>
      </c>
      <c r="D71" s="133" t="s">
        <v>139</v>
      </c>
      <c r="E71" s="126">
        <v>0.35</v>
      </c>
      <c r="F71" s="41">
        <f t="shared" si="4"/>
        <v>1761.5164843273847</v>
      </c>
      <c r="G71" s="113">
        <v>0</v>
      </c>
      <c r="H71" s="114">
        <v>0</v>
      </c>
      <c r="I71" s="114">
        <f t="shared" ref="I71:I76" si="10">J71*K71</f>
        <v>1920.0529679168494</v>
      </c>
      <c r="J71" s="114">
        <f t="shared" ref="J71:J76" si="11">J$1</f>
        <v>1.0900000000000001</v>
      </c>
      <c r="K71" s="54">
        <f>'Standard price'!K71</f>
        <v>1761.5164843273847</v>
      </c>
      <c r="L71" s="44">
        <v>3798101375</v>
      </c>
      <c r="M71" s="52" t="s">
        <v>73</v>
      </c>
      <c r="N71" s="16"/>
      <c r="O71" s="16"/>
    </row>
    <row r="72" spans="1:15" ht="15.75" x14ac:dyDescent="0.25">
      <c r="A72" s="100" t="s">
        <v>81</v>
      </c>
      <c r="B72" s="111" t="s">
        <v>96</v>
      </c>
      <c r="C72" s="93">
        <f t="shared" si="9"/>
        <v>1153.54</v>
      </c>
      <c r="D72" s="133" t="s">
        <v>139</v>
      </c>
      <c r="E72" s="126">
        <v>0.35</v>
      </c>
      <c r="F72" s="41">
        <f t="shared" si="4"/>
        <v>1774.6722919827691</v>
      </c>
      <c r="G72" s="113">
        <v>0</v>
      </c>
      <c r="H72" s="114">
        <v>0</v>
      </c>
      <c r="I72" s="114">
        <f t="shared" si="10"/>
        <v>1934.3927982612186</v>
      </c>
      <c r="J72" s="114">
        <f t="shared" si="11"/>
        <v>1.0900000000000001</v>
      </c>
      <c r="K72" s="54">
        <f>'Standard price'!K72</f>
        <v>1774.6722919827691</v>
      </c>
      <c r="L72" s="44">
        <v>3798101379</v>
      </c>
      <c r="M72" s="52" t="s">
        <v>73</v>
      </c>
      <c r="N72" s="16"/>
      <c r="O72" s="16"/>
    </row>
    <row r="73" spans="1:15" ht="15.75" x14ac:dyDescent="0.25">
      <c r="A73" s="100" t="s">
        <v>81</v>
      </c>
      <c r="B73" s="111" t="s">
        <v>194</v>
      </c>
      <c r="C73" s="93">
        <f t="shared" si="9"/>
        <v>1806.42</v>
      </c>
      <c r="D73" s="133" t="s">
        <v>139</v>
      </c>
      <c r="E73" s="126">
        <v>0.35</v>
      </c>
      <c r="F73" s="30">
        <f t="shared" si="4"/>
        <v>2779.1066662892304</v>
      </c>
      <c r="G73" s="30">
        <v>0</v>
      </c>
      <c r="H73" s="30">
        <v>0</v>
      </c>
      <c r="I73" s="41">
        <f t="shared" si="10"/>
        <v>3029.2262662552612</v>
      </c>
      <c r="J73" s="53">
        <f t="shared" si="11"/>
        <v>1.0900000000000001</v>
      </c>
      <c r="K73" s="54">
        <f>'Standard price'!K73</f>
        <v>2779.1066662892304</v>
      </c>
      <c r="L73" s="137">
        <v>3798102814</v>
      </c>
      <c r="M73" s="52" t="s">
        <v>73</v>
      </c>
      <c r="N73" s="16"/>
      <c r="O73" s="16"/>
    </row>
    <row r="74" spans="1:15" ht="15.75" x14ac:dyDescent="0.25">
      <c r="A74" s="100" t="s">
        <v>81</v>
      </c>
      <c r="B74" s="111" t="s">
        <v>106</v>
      </c>
      <c r="C74" s="93">
        <f t="shared" si="9"/>
        <v>2108.21</v>
      </c>
      <c r="D74" s="133" t="s">
        <v>139</v>
      </c>
      <c r="E74" s="126">
        <v>0.35</v>
      </c>
      <c r="F74" s="30">
        <f t="shared" si="4"/>
        <v>3243.3912747027694</v>
      </c>
      <c r="G74" s="30">
        <v>0</v>
      </c>
      <c r="H74" s="30">
        <v>0</v>
      </c>
      <c r="I74" s="41">
        <f t="shared" si="10"/>
        <v>3535.296489426019</v>
      </c>
      <c r="J74" s="53">
        <f t="shared" si="11"/>
        <v>1.0900000000000001</v>
      </c>
      <c r="K74" s="54">
        <f>'Standard price'!K74</f>
        <v>3243.3912747027694</v>
      </c>
      <c r="L74" s="137">
        <v>3798102815</v>
      </c>
      <c r="M74" s="52" t="s">
        <v>73</v>
      </c>
      <c r="N74" s="16"/>
      <c r="O74" s="16"/>
    </row>
    <row r="75" spans="1:15" ht="15.75" x14ac:dyDescent="0.25">
      <c r="A75" s="100" t="s">
        <v>81</v>
      </c>
      <c r="B75" s="111" t="s">
        <v>195</v>
      </c>
      <c r="C75" s="93">
        <f t="shared" si="9"/>
        <v>1837.94</v>
      </c>
      <c r="D75" s="133" t="s">
        <v>139</v>
      </c>
      <c r="E75" s="126">
        <v>0.35</v>
      </c>
      <c r="F75" s="30">
        <f t="shared" si="4"/>
        <v>2827.5985116996922</v>
      </c>
      <c r="G75" s="30">
        <v>0</v>
      </c>
      <c r="H75" s="30">
        <v>0</v>
      </c>
      <c r="I75" s="41">
        <f t="shared" si="10"/>
        <v>3082.0823777526648</v>
      </c>
      <c r="J75" s="53">
        <f t="shared" si="11"/>
        <v>1.0900000000000001</v>
      </c>
      <c r="K75" s="51">
        <f>'Standard price'!K75</f>
        <v>2827.5985116996922</v>
      </c>
      <c r="L75" s="137">
        <v>3798102816</v>
      </c>
      <c r="M75" s="52" t="s">
        <v>73</v>
      </c>
      <c r="N75" s="16"/>
      <c r="O75" s="16"/>
    </row>
    <row r="76" spans="1:15" ht="16.5" thickBot="1" x14ac:dyDescent="0.3">
      <c r="A76" s="101" t="s">
        <v>81</v>
      </c>
      <c r="B76" s="112" t="s">
        <v>97</v>
      </c>
      <c r="C76" s="128">
        <f t="shared" si="9"/>
        <v>2025.22</v>
      </c>
      <c r="D76" s="134" t="s">
        <v>139</v>
      </c>
      <c r="E76" s="127">
        <v>0.35</v>
      </c>
      <c r="F76" s="38">
        <f t="shared" si="4"/>
        <v>3115.7106993526154</v>
      </c>
      <c r="G76" s="38">
        <v>0</v>
      </c>
      <c r="H76" s="38">
        <v>0</v>
      </c>
      <c r="I76" s="46">
        <f t="shared" si="10"/>
        <v>3396.1246622943509</v>
      </c>
      <c r="J76" s="55">
        <f t="shared" si="11"/>
        <v>1.0900000000000001</v>
      </c>
      <c r="K76" s="115">
        <f>'Standard price'!K76</f>
        <v>3115.7106993526154</v>
      </c>
      <c r="L76" s="138">
        <v>3798102817</v>
      </c>
      <c r="M76" s="56" t="s">
        <v>73</v>
      </c>
      <c r="N76" s="16"/>
      <c r="O76" s="16"/>
    </row>
    <row r="77" spans="1:15" ht="16.5" thickTop="1" x14ac:dyDescent="0.25">
      <c r="A77" s="98" t="s">
        <v>82</v>
      </c>
      <c r="B77" s="20" t="s">
        <v>98</v>
      </c>
      <c r="C77" s="91">
        <f t="shared" ref="C77:C84" si="12">ROUNDUP(F77*(1-E77),2)</f>
        <v>298.8</v>
      </c>
      <c r="D77" s="131" t="s">
        <v>139</v>
      </c>
      <c r="E77" s="129">
        <v>0.35</v>
      </c>
      <c r="F77" s="21">
        <f t="shared" ref="F77:F103" si="13">K77+H77+G77</f>
        <v>459.69161591630774</v>
      </c>
      <c r="G77" s="21">
        <v>0</v>
      </c>
      <c r="H77" s="21">
        <v>0</v>
      </c>
      <c r="I77" s="21">
        <f t="shared" ref="I77:I84" si="14">J77*K77</f>
        <v>501.06386134877545</v>
      </c>
      <c r="J77" s="21">
        <f t="shared" ref="J77:J103" si="15">J$1</f>
        <v>1.0900000000000001</v>
      </c>
      <c r="K77" s="135">
        <f>'Standard price'!K77</f>
        <v>459.69161591630774</v>
      </c>
      <c r="L77" s="81" t="s">
        <v>176</v>
      </c>
      <c r="M77" s="78" t="s">
        <v>73</v>
      </c>
    </row>
    <row r="78" spans="1:15" ht="15.75" x14ac:dyDescent="0.25">
      <c r="A78" s="98" t="s">
        <v>82</v>
      </c>
      <c r="B78" s="20" t="s">
        <v>99</v>
      </c>
      <c r="C78" s="91">
        <f t="shared" si="12"/>
        <v>211.32999999999998</v>
      </c>
      <c r="D78" s="131" t="s">
        <v>139</v>
      </c>
      <c r="E78" s="129">
        <v>0.35</v>
      </c>
      <c r="F78" s="21">
        <f t="shared" si="13"/>
        <v>325.11001163815382</v>
      </c>
      <c r="G78" s="21">
        <v>0</v>
      </c>
      <c r="H78" s="21">
        <v>0</v>
      </c>
      <c r="I78" s="21">
        <f t="shared" si="14"/>
        <v>354.36991268558768</v>
      </c>
      <c r="J78" s="21">
        <f t="shared" si="15"/>
        <v>1.0900000000000001</v>
      </c>
      <c r="K78" s="135">
        <f>'Standard price'!K78</f>
        <v>325.11001163815382</v>
      </c>
      <c r="L78" s="71" t="s">
        <v>177</v>
      </c>
      <c r="M78" s="78" t="s">
        <v>73</v>
      </c>
    </row>
    <row r="79" spans="1:15" ht="15.75" x14ac:dyDescent="0.25">
      <c r="A79" s="98" t="s">
        <v>82</v>
      </c>
      <c r="B79" s="20" t="s">
        <v>100</v>
      </c>
      <c r="C79" s="91">
        <f t="shared" si="12"/>
        <v>318.33999999999997</v>
      </c>
      <c r="D79" s="131" t="s">
        <v>139</v>
      </c>
      <c r="E79" s="129">
        <v>0.35</v>
      </c>
      <c r="F79" s="21">
        <f t="shared" si="13"/>
        <v>489.74225024492301</v>
      </c>
      <c r="G79" s="21">
        <v>0</v>
      </c>
      <c r="H79" s="21">
        <v>0</v>
      </c>
      <c r="I79" s="21">
        <f t="shared" si="14"/>
        <v>533.81905276696614</v>
      </c>
      <c r="J79" s="21">
        <f t="shared" si="15"/>
        <v>1.0900000000000001</v>
      </c>
      <c r="K79" s="135">
        <f>'Standard price'!K79</f>
        <v>489.74225024492301</v>
      </c>
      <c r="L79" s="71" t="s">
        <v>178</v>
      </c>
      <c r="M79" s="78" t="s">
        <v>73</v>
      </c>
    </row>
    <row r="80" spans="1:15" ht="15.75" customHeight="1" x14ac:dyDescent="0.25">
      <c r="A80" s="98" t="s">
        <v>82</v>
      </c>
      <c r="B80" s="20" t="s">
        <v>101</v>
      </c>
      <c r="C80" s="91">
        <f t="shared" si="12"/>
        <v>879.98</v>
      </c>
      <c r="D80" s="131" t="s">
        <v>139</v>
      </c>
      <c r="E80" s="129">
        <v>0.35</v>
      </c>
      <c r="F80" s="26">
        <f t="shared" si="13"/>
        <v>1353.8018488319997</v>
      </c>
      <c r="G80" s="77">
        <v>0</v>
      </c>
      <c r="H80" s="77">
        <v>0</v>
      </c>
      <c r="I80" s="21">
        <f t="shared" si="14"/>
        <v>1475.6440152268797</v>
      </c>
      <c r="J80" s="90">
        <f t="shared" si="15"/>
        <v>1.0900000000000001</v>
      </c>
      <c r="K80" s="135">
        <f>'Standard price'!K80</f>
        <v>1353.8018488319997</v>
      </c>
      <c r="L80" s="71" t="s">
        <v>179</v>
      </c>
      <c r="M80" s="78" t="s">
        <v>73</v>
      </c>
    </row>
    <row r="81" spans="1:13" ht="15.75" x14ac:dyDescent="0.25">
      <c r="A81" s="98" t="s">
        <v>82</v>
      </c>
      <c r="B81" s="20" t="s">
        <v>200</v>
      </c>
      <c r="C81" s="91">
        <f t="shared" si="12"/>
        <v>138.6</v>
      </c>
      <c r="D81" s="131" t="s">
        <v>139</v>
      </c>
      <c r="E81" s="129">
        <v>0.35</v>
      </c>
      <c r="F81" s="26">
        <f t="shared" si="13"/>
        <v>213.21640547446154</v>
      </c>
      <c r="G81" s="77">
        <v>0</v>
      </c>
      <c r="H81" s="77">
        <v>0</v>
      </c>
      <c r="I81" s="21">
        <f t="shared" si="14"/>
        <v>232.40588196716308</v>
      </c>
      <c r="J81" s="90">
        <f t="shared" si="15"/>
        <v>1.0900000000000001</v>
      </c>
      <c r="K81" s="135">
        <f>'Standard price'!K81</f>
        <v>213.21640547446154</v>
      </c>
      <c r="L81" s="71" t="s">
        <v>169</v>
      </c>
      <c r="M81" s="78" t="s">
        <v>73</v>
      </c>
    </row>
    <row r="82" spans="1:13" ht="15.75" x14ac:dyDescent="0.25">
      <c r="A82" s="98" t="s">
        <v>82</v>
      </c>
      <c r="B82" s="20" t="s">
        <v>199</v>
      </c>
      <c r="C82" s="91">
        <f t="shared" si="12"/>
        <v>184.53</v>
      </c>
      <c r="D82" s="131" t="s">
        <v>139</v>
      </c>
      <c r="E82" s="129">
        <v>0.35</v>
      </c>
      <c r="F82" s="26">
        <f t="shared" si="13"/>
        <v>283.8884809846154</v>
      </c>
      <c r="G82" s="77">
        <v>0</v>
      </c>
      <c r="H82" s="77">
        <v>0</v>
      </c>
      <c r="I82" s="21">
        <f t="shared" si="14"/>
        <v>309.4384442732308</v>
      </c>
      <c r="J82" s="90">
        <f t="shared" si="15"/>
        <v>1.0900000000000001</v>
      </c>
      <c r="K82" s="135">
        <f>'Standard price'!K82</f>
        <v>283.8884809846154</v>
      </c>
      <c r="L82" s="71" t="s">
        <v>170</v>
      </c>
      <c r="M82" s="78" t="s">
        <v>73</v>
      </c>
    </row>
    <row r="83" spans="1:13" ht="15.75" x14ac:dyDescent="0.25">
      <c r="A83" s="98" t="s">
        <v>82</v>
      </c>
      <c r="B83" s="20" t="s">
        <v>201</v>
      </c>
      <c r="C83" s="91">
        <f t="shared" si="12"/>
        <v>246.03</v>
      </c>
      <c r="D83" s="131" t="s">
        <v>139</v>
      </c>
      <c r="E83" s="129">
        <v>0.35</v>
      </c>
      <c r="F83" s="26">
        <f t="shared" si="13"/>
        <v>378.4948942818462</v>
      </c>
      <c r="G83" s="77">
        <v>0</v>
      </c>
      <c r="H83" s="77">
        <v>0</v>
      </c>
      <c r="I83" s="21">
        <f t="shared" si="14"/>
        <v>412.55943476721239</v>
      </c>
      <c r="J83" s="90">
        <f t="shared" si="15"/>
        <v>1.0900000000000001</v>
      </c>
      <c r="K83" s="135">
        <f>'Standard price'!K83</f>
        <v>378.4948942818462</v>
      </c>
      <c r="L83" s="71" t="s">
        <v>171</v>
      </c>
      <c r="M83" s="78" t="s">
        <v>73</v>
      </c>
    </row>
    <row r="84" spans="1:13" ht="15.75" x14ac:dyDescent="0.25">
      <c r="A84" s="98" t="s">
        <v>82</v>
      </c>
      <c r="B84" s="20" t="s">
        <v>198</v>
      </c>
      <c r="C84" s="140">
        <f t="shared" si="12"/>
        <v>304.01</v>
      </c>
      <c r="D84" s="141" t="s">
        <v>139</v>
      </c>
      <c r="E84" s="142">
        <v>0.35</v>
      </c>
      <c r="F84" s="26">
        <f t="shared" si="13"/>
        <v>467.70050233107685</v>
      </c>
      <c r="G84" s="77">
        <v>0</v>
      </c>
      <c r="H84" s="77">
        <v>0</v>
      </c>
      <c r="I84" s="21">
        <f t="shared" si="14"/>
        <v>509.79354754087382</v>
      </c>
      <c r="J84" s="90">
        <f t="shared" si="15"/>
        <v>1.0900000000000001</v>
      </c>
      <c r="K84" s="135">
        <f>'Standard price'!K84</f>
        <v>467.70050233107685</v>
      </c>
      <c r="L84" s="71" t="s">
        <v>172</v>
      </c>
      <c r="M84" s="78" t="s">
        <v>73</v>
      </c>
    </row>
    <row r="85" spans="1:13" ht="16.5" thickBot="1" x14ac:dyDescent="0.3">
      <c r="A85" s="99" t="s">
        <v>82</v>
      </c>
      <c r="B85" s="63" t="s">
        <v>197</v>
      </c>
      <c r="C85" s="103">
        <f>ROUNDUP(F85*(1-E85),2)</f>
        <v>645.04</v>
      </c>
      <c r="D85" s="132" t="s">
        <v>139</v>
      </c>
      <c r="E85" s="130">
        <v>0.35</v>
      </c>
      <c r="F85" s="65">
        <f>K85+H85+G85</f>
        <v>992.36334377353853</v>
      </c>
      <c r="G85" s="105">
        <v>0</v>
      </c>
      <c r="H85" s="105">
        <v>0</v>
      </c>
      <c r="I85" s="64">
        <f>J85*K85</f>
        <v>1081.6760447131571</v>
      </c>
      <c r="J85" s="80">
        <f t="shared" si="15"/>
        <v>1.0900000000000001</v>
      </c>
      <c r="K85" s="139">
        <f>'Standard price'!K85</f>
        <v>992.36334377353853</v>
      </c>
      <c r="L85" s="146" t="s">
        <v>196</v>
      </c>
      <c r="M85" s="79" t="s">
        <v>73</v>
      </c>
    </row>
    <row r="86" spans="1:13" ht="16.5" thickTop="1" x14ac:dyDescent="0.25">
      <c r="A86" s="116" t="s">
        <v>83</v>
      </c>
      <c r="B86" s="117" t="s">
        <v>141</v>
      </c>
      <c r="C86" s="93">
        <f>ROUNDUP(F86*(1-E86),2)</f>
        <v>23.05</v>
      </c>
      <c r="D86" s="133" t="s">
        <v>139</v>
      </c>
      <c r="E86" s="126">
        <v>0.35</v>
      </c>
      <c r="F86" s="118">
        <f t="shared" si="13"/>
        <v>35.451439576615378</v>
      </c>
      <c r="G86" s="118">
        <v>0</v>
      </c>
      <c r="H86" s="118">
        <v>0</v>
      </c>
      <c r="I86" s="118">
        <f>J86*K86</f>
        <v>38.642069138510763</v>
      </c>
      <c r="J86" s="118">
        <f t="shared" si="15"/>
        <v>1.0900000000000001</v>
      </c>
      <c r="K86" s="119">
        <f>'Standard price'!K86</f>
        <v>35.451439576615378</v>
      </c>
      <c r="L86" s="120" t="s">
        <v>154</v>
      </c>
      <c r="M86" s="121" t="s">
        <v>73</v>
      </c>
    </row>
    <row r="87" spans="1:13" ht="15.75" x14ac:dyDescent="0.25">
      <c r="A87" s="100" t="s">
        <v>83</v>
      </c>
      <c r="B87" s="111" t="s">
        <v>142</v>
      </c>
      <c r="C87" s="93">
        <f t="shared" ref="C87:C98" si="16">ROUNDUP(F87*(1-E87),2)</f>
        <v>33.879999999999995</v>
      </c>
      <c r="D87" s="133" t="s">
        <v>139</v>
      </c>
      <c r="E87" s="126">
        <v>0.35</v>
      </c>
      <c r="F87" s="30">
        <f t="shared" si="13"/>
        <v>52.115462606769221</v>
      </c>
      <c r="G87" s="30">
        <v>0</v>
      </c>
      <c r="H87" s="30">
        <v>0</v>
      </c>
      <c r="I87" s="30">
        <f t="shared" ref="I87:I103" si="17">J87*K87</f>
        <v>56.805854241378455</v>
      </c>
      <c r="J87" s="30">
        <f t="shared" si="15"/>
        <v>1.0900000000000001</v>
      </c>
      <c r="K87" s="51">
        <f>'Standard price'!K87</f>
        <v>52.115462606769221</v>
      </c>
      <c r="L87" s="35" t="s">
        <v>155</v>
      </c>
      <c r="M87" s="52" t="s">
        <v>73</v>
      </c>
    </row>
    <row r="88" spans="1:13" ht="15.75" x14ac:dyDescent="0.25">
      <c r="A88" s="100" t="s">
        <v>83</v>
      </c>
      <c r="B88" s="111" t="s">
        <v>143</v>
      </c>
      <c r="C88" s="93">
        <f t="shared" si="16"/>
        <v>33.879999999999995</v>
      </c>
      <c r="D88" s="133" t="s">
        <v>139</v>
      </c>
      <c r="E88" s="126">
        <v>0.35</v>
      </c>
      <c r="F88" s="30">
        <f t="shared" si="13"/>
        <v>52.115462606769221</v>
      </c>
      <c r="G88" s="30">
        <v>0</v>
      </c>
      <c r="H88" s="30">
        <v>0</v>
      </c>
      <c r="I88" s="30">
        <f t="shared" si="17"/>
        <v>56.805854241378455</v>
      </c>
      <c r="J88" s="30">
        <f t="shared" si="15"/>
        <v>1.0900000000000001</v>
      </c>
      <c r="K88" s="51">
        <f>'Standard price'!K88</f>
        <v>52.115462606769221</v>
      </c>
      <c r="L88" s="35" t="s">
        <v>156</v>
      </c>
      <c r="M88" s="52" t="s">
        <v>73</v>
      </c>
    </row>
    <row r="89" spans="1:13" ht="15.75" x14ac:dyDescent="0.25">
      <c r="A89" s="100" t="s">
        <v>83</v>
      </c>
      <c r="B89" s="111" t="s">
        <v>144</v>
      </c>
      <c r="C89" s="93">
        <f t="shared" si="16"/>
        <v>33.879999999999995</v>
      </c>
      <c r="D89" s="133" t="s">
        <v>139</v>
      </c>
      <c r="E89" s="126">
        <v>0.35</v>
      </c>
      <c r="F89" s="30">
        <f t="shared" si="13"/>
        <v>52.115462606769221</v>
      </c>
      <c r="G89" s="30">
        <v>0</v>
      </c>
      <c r="H89" s="30">
        <v>0</v>
      </c>
      <c r="I89" s="30">
        <f t="shared" si="17"/>
        <v>56.805854241378455</v>
      </c>
      <c r="J89" s="30">
        <f t="shared" si="15"/>
        <v>1.0900000000000001</v>
      </c>
      <c r="K89" s="51">
        <f>'Standard price'!K89</f>
        <v>52.115462606769221</v>
      </c>
      <c r="L89" s="35" t="s">
        <v>157</v>
      </c>
      <c r="M89" s="52" t="s">
        <v>73</v>
      </c>
    </row>
    <row r="90" spans="1:13" ht="15.75" x14ac:dyDescent="0.25">
      <c r="A90" s="100" t="s">
        <v>83</v>
      </c>
      <c r="B90" s="111" t="s">
        <v>145</v>
      </c>
      <c r="C90" s="93">
        <f t="shared" si="16"/>
        <v>32.049999999999997</v>
      </c>
      <c r="D90" s="133" t="s">
        <v>139</v>
      </c>
      <c r="E90" s="126">
        <v>0.35</v>
      </c>
      <c r="F90" s="30">
        <f t="shared" si="13"/>
        <v>49.299658161230766</v>
      </c>
      <c r="G90" s="30">
        <v>0</v>
      </c>
      <c r="H90" s="30">
        <v>0</v>
      </c>
      <c r="I90" s="30">
        <f t="shared" si="17"/>
        <v>53.736627395741536</v>
      </c>
      <c r="J90" s="30">
        <f t="shared" si="15"/>
        <v>1.0900000000000001</v>
      </c>
      <c r="K90" s="51">
        <f>'Standard price'!K90</f>
        <v>49.299658161230766</v>
      </c>
      <c r="L90" s="35" t="s">
        <v>158</v>
      </c>
      <c r="M90" s="52" t="s">
        <v>73</v>
      </c>
    </row>
    <row r="91" spans="1:13" ht="15.75" x14ac:dyDescent="0.25">
      <c r="A91" s="100" t="s">
        <v>83</v>
      </c>
      <c r="B91" s="111" t="s">
        <v>146</v>
      </c>
      <c r="C91" s="93">
        <f t="shared" si="16"/>
        <v>36.76</v>
      </c>
      <c r="D91" s="133" t="s">
        <v>139</v>
      </c>
      <c r="E91" s="126">
        <v>0.35</v>
      </c>
      <c r="F91" s="30">
        <f t="shared" si="13"/>
        <v>56.546892553846149</v>
      </c>
      <c r="G91" s="30">
        <v>0</v>
      </c>
      <c r="H91" s="30">
        <v>0</v>
      </c>
      <c r="I91" s="30">
        <f t="shared" si="17"/>
        <v>61.636112883692306</v>
      </c>
      <c r="J91" s="30">
        <f t="shared" si="15"/>
        <v>1.0900000000000001</v>
      </c>
      <c r="K91" s="51">
        <f>'Standard price'!K91</f>
        <v>56.546892553846149</v>
      </c>
      <c r="L91" s="35" t="s">
        <v>159</v>
      </c>
      <c r="M91" s="52" t="s">
        <v>73</v>
      </c>
    </row>
    <row r="92" spans="1:13" ht="15.75" x14ac:dyDescent="0.25">
      <c r="A92" s="100" t="s">
        <v>83</v>
      </c>
      <c r="B92" s="111" t="s">
        <v>147</v>
      </c>
      <c r="C92" s="93">
        <f t="shared" si="16"/>
        <v>40.229999999999997</v>
      </c>
      <c r="D92" s="133" t="s">
        <v>139</v>
      </c>
      <c r="E92" s="126">
        <v>0.35</v>
      </c>
      <c r="F92" s="30">
        <f t="shared" si="13"/>
        <v>61.878456708923075</v>
      </c>
      <c r="G92" s="30">
        <v>0</v>
      </c>
      <c r="H92" s="30">
        <v>0</v>
      </c>
      <c r="I92" s="30">
        <f t="shared" si="17"/>
        <v>67.447517812726161</v>
      </c>
      <c r="J92" s="30">
        <f t="shared" si="15"/>
        <v>1.0900000000000001</v>
      </c>
      <c r="K92" s="51">
        <f>'Standard price'!K92</f>
        <v>61.878456708923075</v>
      </c>
      <c r="L92" s="35" t="s">
        <v>160</v>
      </c>
      <c r="M92" s="52" t="s">
        <v>73</v>
      </c>
    </row>
    <row r="93" spans="1:13" ht="15.75" x14ac:dyDescent="0.25">
      <c r="A93" s="100" t="s">
        <v>83</v>
      </c>
      <c r="B93" s="111" t="s">
        <v>148</v>
      </c>
      <c r="C93" s="93">
        <f t="shared" si="16"/>
        <v>39.6</v>
      </c>
      <c r="D93" s="133" t="s">
        <v>139</v>
      </c>
      <c r="E93" s="126">
        <v>0.35</v>
      </c>
      <c r="F93" s="30">
        <f t="shared" si="13"/>
        <v>60.909081407999992</v>
      </c>
      <c r="G93" s="30">
        <v>0</v>
      </c>
      <c r="H93" s="30">
        <v>0</v>
      </c>
      <c r="I93" s="30">
        <f t="shared" si="17"/>
        <v>66.390898734719997</v>
      </c>
      <c r="J93" s="30">
        <f t="shared" si="15"/>
        <v>1.0900000000000001</v>
      </c>
      <c r="K93" s="51">
        <f>'Standard price'!K93</f>
        <v>60.909081407999992</v>
      </c>
      <c r="L93" s="35" t="s">
        <v>161</v>
      </c>
      <c r="M93" s="52" t="s">
        <v>73</v>
      </c>
    </row>
    <row r="94" spans="1:13" ht="15.75" x14ac:dyDescent="0.25">
      <c r="A94" s="100" t="s">
        <v>83</v>
      </c>
      <c r="B94" s="111" t="s">
        <v>149</v>
      </c>
      <c r="C94" s="93">
        <f t="shared" si="16"/>
        <v>46.839999999999996</v>
      </c>
      <c r="D94" s="133" t="s">
        <v>139</v>
      </c>
      <c r="E94" s="126">
        <v>0.35</v>
      </c>
      <c r="F94" s="30">
        <f t="shared" si="13"/>
        <v>72.056897368615381</v>
      </c>
      <c r="G94" s="30">
        <v>0</v>
      </c>
      <c r="H94" s="30">
        <v>0</v>
      </c>
      <c r="I94" s="30">
        <f t="shared" si="17"/>
        <v>78.542018131790769</v>
      </c>
      <c r="J94" s="30">
        <f t="shared" si="15"/>
        <v>1.0900000000000001</v>
      </c>
      <c r="K94" s="51">
        <f>'Standard price'!K94</f>
        <v>72.056897368615381</v>
      </c>
      <c r="L94" s="35" t="s">
        <v>162</v>
      </c>
      <c r="M94" s="52" t="s">
        <v>73</v>
      </c>
    </row>
    <row r="95" spans="1:13" ht="15.75" x14ac:dyDescent="0.25">
      <c r="A95" s="100" t="s">
        <v>83</v>
      </c>
      <c r="B95" s="111" t="s">
        <v>150</v>
      </c>
      <c r="C95" s="93">
        <f t="shared" si="16"/>
        <v>45.37</v>
      </c>
      <c r="D95" s="133" t="s">
        <v>139</v>
      </c>
      <c r="E95" s="126">
        <v>0.35</v>
      </c>
      <c r="F95" s="30">
        <f t="shared" si="13"/>
        <v>69.795021666461537</v>
      </c>
      <c r="G95" s="30">
        <v>0</v>
      </c>
      <c r="H95" s="30">
        <v>0</v>
      </c>
      <c r="I95" s="30">
        <f t="shared" si="17"/>
        <v>76.076573616443085</v>
      </c>
      <c r="J95" s="30">
        <f t="shared" si="15"/>
        <v>1.0900000000000001</v>
      </c>
      <c r="K95" s="51">
        <f>'Standard price'!K95</f>
        <v>69.795021666461537</v>
      </c>
      <c r="L95" s="35" t="s">
        <v>163</v>
      </c>
      <c r="M95" s="52" t="s">
        <v>73</v>
      </c>
    </row>
    <row r="96" spans="1:13" ht="15.75" x14ac:dyDescent="0.25">
      <c r="A96" s="100" t="s">
        <v>83</v>
      </c>
      <c r="B96" s="111" t="s">
        <v>151</v>
      </c>
      <c r="C96" s="93">
        <f t="shared" si="16"/>
        <v>47.86</v>
      </c>
      <c r="D96" s="133" t="s">
        <v>139</v>
      </c>
      <c r="E96" s="126">
        <v>0.35</v>
      </c>
      <c r="F96" s="30">
        <f t="shared" si="13"/>
        <v>73.626362141538451</v>
      </c>
      <c r="G96" s="30">
        <v>0</v>
      </c>
      <c r="H96" s="30">
        <v>0</v>
      </c>
      <c r="I96" s="30">
        <f t="shared" si="17"/>
        <v>80.252734734276913</v>
      </c>
      <c r="J96" s="30">
        <f t="shared" si="15"/>
        <v>1.0900000000000001</v>
      </c>
      <c r="K96" s="51">
        <f>'Standard price'!K96</f>
        <v>73.626362141538451</v>
      </c>
      <c r="L96" s="35" t="s">
        <v>164</v>
      </c>
      <c r="M96" s="52" t="s">
        <v>73</v>
      </c>
    </row>
    <row r="97" spans="1:13" ht="15.75" x14ac:dyDescent="0.25">
      <c r="A97" s="100" t="s">
        <v>83</v>
      </c>
      <c r="B97" s="111" t="s">
        <v>152</v>
      </c>
      <c r="C97" s="93">
        <f t="shared" si="16"/>
        <v>67.400000000000006</v>
      </c>
      <c r="D97" s="133" t="s">
        <v>139</v>
      </c>
      <c r="E97" s="126">
        <v>0.35</v>
      </c>
      <c r="F97" s="30">
        <f t="shared" si="13"/>
        <v>103.67699647015384</v>
      </c>
      <c r="G97" s="30">
        <v>0</v>
      </c>
      <c r="H97" s="30">
        <v>0</v>
      </c>
      <c r="I97" s="30">
        <f t="shared" si="17"/>
        <v>113.00792615246769</v>
      </c>
      <c r="J97" s="30">
        <f t="shared" si="15"/>
        <v>1.0900000000000001</v>
      </c>
      <c r="K97" s="51">
        <f>'Standard price'!K97</f>
        <v>103.67699647015384</v>
      </c>
      <c r="L97" s="35" t="s">
        <v>165</v>
      </c>
      <c r="M97" s="52" t="s">
        <v>73</v>
      </c>
    </row>
    <row r="98" spans="1:13" ht="16.5" thickBot="1" x14ac:dyDescent="0.3">
      <c r="A98" s="101" t="s">
        <v>83</v>
      </c>
      <c r="B98" s="112" t="s">
        <v>153</v>
      </c>
      <c r="C98" s="128">
        <f t="shared" si="16"/>
        <v>73.5</v>
      </c>
      <c r="D98" s="134" t="s">
        <v>139</v>
      </c>
      <c r="E98" s="127">
        <v>0.35</v>
      </c>
      <c r="F98" s="46">
        <f t="shared" si="13"/>
        <v>113.07070474338462</v>
      </c>
      <c r="G98" s="38">
        <v>0</v>
      </c>
      <c r="H98" s="38">
        <v>0</v>
      </c>
      <c r="I98" s="38">
        <f t="shared" si="17"/>
        <v>123.24706817028925</v>
      </c>
      <c r="J98" s="38">
        <f t="shared" si="15"/>
        <v>1.0900000000000001</v>
      </c>
      <c r="K98" s="122">
        <f>'Standard price'!K98</f>
        <v>113.07070474338462</v>
      </c>
      <c r="L98" s="123" t="s">
        <v>166</v>
      </c>
      <c r="M98" s="56" t="s">
        <v>73</v>
      </c>
    </row>
    <row r="99" spans="1:13" ht="16.5" thickTop="1" x14ac:dyDescent="0.25">
      <c r="A99" s="98" t="s">
        <v>84</v>
      </c>
      <c r="B99" s="106" t="s">
        <v>85</v>
      </c>
      <c r="C99" s="91">
        <f>ROUNDUP(F99*(1-E99),2)</f>
        <v>772.76</v>
      </c>
      <c r="D99" s="131" t="s">
        <v>139</v>
      </c>
      <c r="E99" s="129">
        <v>0.35</v>
      </c>
      <c r="F99" s="21">
        <f t="shared" si="13"/>
        <v>1188.8464851249234</v>
      </c>
      <c r="G99" s="21">
        <v>0</v>
      </c>
      <c r="H99" s="21">
        <v>0</v>
      </c>
      <c r="I99" s="21">
        <f t="shared" si="17"/>
        <v>1295.8426687861665</v>
      </c>
      <c r="J99" s="21">
        <f t="shared" si="15"/>
        <v>1.0900000000000001</v>
      </c>
      <c r="K99" s="58">
        <f>'Standard price'!K99</f>
        <v>1188.8464851249234</v>
      </c>
      <c r="L99" s="107">
        <v>3791641800</v>
      </c>
      <c r="M99" s="78" t="s">
        <v>73</v>
      </c>
    </row>
    <row r="100" spans="1:13" ht="15.75" x14ac:dyDescent="0.25">
      <c r="A100" s="98" t="s">
        <v>84</v>
      </c>
      <c r="B100" s="108" t="s">
        <v>86</v>
      </c>
      <c r="C100" s="91">
        <f>ROUNDUP(F100*(1-E100),2)</f>
        <v>746.13</v>
      </c>
      <c r="D100" s="131" t="s">
        <v>139</v>
      </c>
      <c r="E100" s="129">
        <v>0.35</v>
      </c>
      <c r="F100" s="21">
        <f t="shared" si="13"/>
        <v>1147.8788384787695</v>
      </c>
      <c r="G100" s="21">
        <v>0</v>
      </c>
      <c r="H100" s="21">
        <v>0</v>
      </c>
      <c r="I100" s="21">
        <f t="shared" si="17"/>
        <v>1251.1879339418588</v>
      </c>
      <c r="J100" s="21">
        <f t="shared" si="15"/>
        <v>1.0900000000000001</v>
      </c>
      <c r="K100" s="58">
        <f>'Standard price'!K100</f>
        <v>1147.8788384787695</v>
      </c>
      <c r="L100" s="107">
        <v>3799302701</v>
      </c>
      <c r="M100" s="78" t="s">
        <v>73</v>
      </c>
    </row>
    <row r="101" spans="1:13" ht="15.75" x14ac:dyDescent="0.25">
      <c r="A101" s="98" t="s">
        <v>84</v>
      </c>
      <c r="B101" s="108" t="s">
        <v>87</v>
      </c>
      <c r="C101" s="91">
        <f>ROUNDUP(F101*(1-E101),2)</f>
        <v>676.74</v>
      </c>
      <c r="D101" s="131" t="s">
        <v>139</v>
      </c>
      <c r="E101" s="129">
        <v>0.35</v>
      </c>
      <c r="F101" s="21">
        <f t="shared" si="13"/>
        <v>1041.1321535556924</v>
      </c>
      <c r="G101" s="21">
        <v>0</v>
      </c>
      <c r="H101" s="21">
        <v>0</v>
      </c>
      <c r="I101" s="21">
        <f t="shared" si="17"/>
        <v>1134.8340473757048</v>
      </c>
      <c r="J101" s="21">
        <f t="shared" si="15"/>
        <v>1.0900000000000001</v>
      </c>
      <c r="K101" s="58">
        <f>'Standard price'!K101</f>
        <v>1041.1321535556924</v>
      </c>
      <c r="L101" s="107">
        <v>3799648600</v>
      </c>
      <c r="M101" s="78" t="s">
        <v>73</v>
      </c>
    </row>
    <row r="102" spans="1:13" ht="15.75" x14ac:dyDescent="0.25">
      <c r="A102" s="98" t="s">
        <v>84</v>
      </c>
      <c r="B102" s="108" t="s">
        <v>88</v>
      </c>
      <c r="C102" s="91">
        <f>ROUNDUP(F102*(1-E102),2)</f>
        <v>713.36</v>
      </c>
      <c r="D102" s="131" t="s">
        <v>139</v>
      </c>
      <c r="E102" s="129">
        <v>0.35</v>
      </c>
      <c r="F102" s="21">
        <f t="shared" si="13"/>
        <v>1097.4713228307694</v>
      </c>
      <c r="G102" s="21">
        <v>0</v>
      </c>
      <c r="H102" s="21">
        <v>0</v>
      </c>
      <c r="I102" s="21">
        <f t="shared" si="17"/>
        <v>1196.2437418855388</v>
      </c>
      <c r="J102" s="21">
        <f t="shared" si="15"/>
        <v>1.0900000000000001</v>
      </c>
      <c r="K102" s="58">
        <f>'Standard price'!K102</f>
        <v>1097.4713228307694</v>
      </c>
      <c r="L102" s="107">
        <v>3799503100</v>
      </c>
      <c r="M102" s="78" t="s">
        <v>73</v>
      </c>
    </row>
    <row r="103" spans="1:13" ht="16.5" thickBot="1" x14ac:dyDescent="0.3">
      <c r="A103" s="99" t="s">
        <v>84</v>
      </c>
      <c r="B103" s="109" t="s">
        <v>107</v>
      </c>
      <c r="C103" s="103">
        <f>ROUNDUP(F103*(1-E103),2)</f>
        <v>1820.26</v>
      </c>
      <c r="D103" s="132" t="s">
        <v>139</v>
      </c>
      <c r="E103" s="130">
        <v>0.35</v>
      </c>
      <c r="F103" s="64">
        <f t="shared" si="13"/>
        <v>2800.3867621809231</v>
      </c>
      <c r="G103" s="64">
        <v>0</v>
      </c>
      <c r="H103" s="64">
        <v>0</v>
      </c>
      <c r="I103" s="64">
        <f t="shared" si="17"/>
        <v>3052.4215707772064</v>
      </c>
      <c r="J103" s="64">
        <f t="shared" si="15"/>
        <v>1.0900000000000001</v>
      </c>
      <c r="K103" s="66">
        <f>'Standard price'!K103</f>
        <v>2800.3867621809231</v>
      </c>
      <c r="L103" s="110">
        <v>3798101490</v>
      </c>
      <c r="M103" s="79" t="s">
        <v>73</v>
      </c>
    </row>
    <row r="104" spans="1:13" ht="15.75" thickTop="1" x14ac:dyDescent="0.25">
      <c r="C104" s="18"/>
    </row>
    <row r="105" spans="1:13" x14ac:dyDescent="0.25">
      <c r="C105" s="18"/>
    </row>
    <row r="106" spans="1:13" x14ac:dyDescent="0.25">
      <c r="C106" s="18"/>
    </row>
    <row r="107" spans="1:13" x14ac:dyDescent="0.25">
      <c r="C107" s="18"/>
    </row>
  </sheetData>
  <pageMargins left="0.7" right="0.7" top="0.75" bottom="0.75" header="0.3" footer="0.3"/>
  <pageSetup orientation="portrait" r:id="rId1"/>
  <ignoredErrors>
    <ignoredError sqref="L86:L98 L3:L41 L42:L49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tabColor rgb="FF00B0F0"/>
  </sheetPr>
  <dimension ref="A1:P107"/>
  <sheetViews>
    <sheetView showGridLines="0" zoomScale="80" zoomScaleNormal="80" workbookViewId="0">
      <pane ySplit="2" topLeftCell="A3" activePane="bottomLeft" state="frozen"/>
      <selection pane="bottomLeft"/>
    </sheetView>
  </sheetViews>
  <sheetFormatPr defaultColWidth="9.140625" defaultRowHeight="15" x14ac:dyDescent="0.25"/>
  <cols>
    <col min="1" max="1" width="20" customWidth="1"/>
    <col min="2" max="2" width="95.7109375" customWidth="1"/>
    <col min="3" max="3" width="15.7109375" customWidth="1"/>
    <col min="4" max="4" width="9.140625" style="5"/>
    <col min="5" max="5" width="11.28515625" customWidth="1"/>
    <col min="6" max="6" width="11.140625" customWidth="1"/>
    <col min="10" max="10" width="16.5703125" customWidth="1"/>
    <col min="11" max="11" width="14.5703125" style="5" customWidth="1"/>
    <col min="12" max="12" width="40.85546875" style="5" customWidth="1"/>
    <col min="13" max="13" width="46" bestFit="1" customWidth="1"/>
    <col min="14" max="14" width="10" customWidth="1"/>
    <col min="15" max="15" width="4.140625" customWidth="1"/>
    <col min="16" max="16" width="21" customWidth="1"/>
  </cols>
  <sheetData>
    <row r="1" spans="1:16" ht="15.75" thickBot="1" x14ac:dyDescent="0.3">
      <c r="B1" s="1"/>
      <c r="C1" s="1"/>
      <c r="D1" s="2"/>
      <c r="E1" s="1"/>
      <c r="F1" s="1"/>
      <c r="G1" s="1"/>
      <c r="H1" s="3" t="s">
        <v>0</v>
      </c>
      <c r="I1" s="4"/>
      <c r="J1" s="4">
        <f>'Standard price'!J1</f>
        <v>1.0900000000000001</v>
      </c>
    </row>
    <row r="2" spans="1:16" ht="45.75" customHeight="1" x14ac:dyDescent="0.25">
      <c r="A2" s="95" t="s">
        <v>89</v>
      </c>
      <c r="B2" s="97" t="s">
        <v>1</v>
      </c>
      <c r="C2" s="96" t="s">
        <v>2</v>
      </c>
      <c r="D2" s="124" t="s">
        <v>138</v>
      </c>
      <c r="E2" s="125" t="s">
        <v>137</v>
      </c>
      <c r="F2" s="124" t="s">
        <v>3</v>
      </c>
      <c r="G2" s="124" t="s">
        <v>4</v>
      </c>
      <c r="H2" s="124" t="s">
        <v>5</v>
      </c>
      <c r="I2" s="124" t="s">
        <v>6</v>
      </c>
      <c r="J2" s="124" t="s">
        <v>7</v>
      </c>
      <c r="K2" s="102" t="s">
        <v>136</v>
      </c>
      <c r="L2" s="125" t="s">
        <v>8</v>
      </c>
      <c r="M2" s="125" t="s">
        <v>9</v>
      </c>
    </row>
    <row r="3" spans="1:16" ht="15.75" x14ac:dyDescent="0.25">
      <c r="A3" s="100" t="s">
        <v>114</v>
      </c>
      <c r="B3" s="36" t="s">
        <v>116</v>
      </c>
      <c r="C3" s="93">
        <f t="shared" ref="C3:C49" si="0">ROUNDUP(F3/D3,2)</f>
        <v>46.56</v>
      </c>
      <c r="D3" s="136" t="s">
        <v>140</v>
      </c>
      <c r="E3" s="30" t="s">
        <v>139</v>
      </c>
      <c r="F3" s="41">
        <f t="shared" ref="F3:F10" si="1">K3+H3+G3</f>
        <v>46.56</v>
      </c>
      <c r="G3" s="30">
        <v>0</v>
      </c>
      <c r="H3" s="30">
        <v>0</v>
      </c>
      <c r="I3" s="30">
        <f t="shared" ref="I3:I49" si="2">J3*K3</f>
        <v>50.750400000000006</v>
      </c>
      <c r="J3" s="30">
        <f t="shared" ref="J3:J35" si="3">J$1</f>
        <v>1.0900000000000001</v>
      </c>
      <c r="K3" s="31">
        <f>'Standard price'!K3</f>
        <v>46.56</v>
      </c>
      <c r="L3" s="85" t="s">
        <v>124</v>
      </c>
      <c r="M3" s="45" t="s">
        <v>115</v>
      </c>
      <c r="P3" s="6"/>
    </row>
    <row r="4" spans="1:16" ht="15.75" x14ac:dyDescent="0.25">
      <c r="A4" s="100" t="s">
        <v>114</v>
      </c>
      <c r="B4" s="86" t="s">
        <v>117</v>
      </c>
      <c r="C4" s="93">
        <f t="shared" si="0"/>
        <v>61.97</v>
      </c>
      <c r="D4" s="30">
        <v>1</v>
      </c>
      <c r="E4" s="30" t="s">
        <v>139</v>
      </c>
      <c r="F4" s="41">
        <f t="shared" si="1"/>
        <v>61.97</v>
      </c>
      <c r="G4" s="30">
        <v>0</v>
      </c>
      <c r="H4" s="30">
        <v>0</v>
      </c>
      <c r="I4" s="30">
        <f t="shared" si="2"/>
        <v>67.547300000000007</v>
      </c>
      <c r="J4" s="53">
        <f t="shared" si="3"/>
        <v>1.0900000000000001</v>
      </c>
      <c r="K4" s="31">
        <f>'Standard price'!K4</f>
        <v>61.97</v>
      </c>
      <c r="L4" s="87" t="s">
        <v>125</v>
      </c>
      <c r="M4" s="45" t="s">
        <v>115</v>
      </c>
    </row>
    <row r="5" spans="1:16" ht="15.75" x14ac:dyDescent="0.25">
      <c r="A5" s="100" t="s">
        <v>114</v>
      </c>
      <c r="B5" s="86" t="s">
        <v>118</v>
      </c>
      <c r="C5" s="93">
        <f t="shared" si="0"/>
        <v>95.3</v>
      </c>
      <c r="D5" s="30">
        <v>1</v>
      </c>
      <c r="E5" s="30" t="s">
        <v>139</v>
      </c>
      <c r="F5" s="41">
        <f t="shared" si="1"/>
        <v>95.3</v>
      </c>
      <c r="G5" s="30">
        <v>0</v>
      </c>
      <c r="H5" s="30">
        <v>0</v>
      </c>
      <c r="I5" s="30">
        <f t="shared" si="2"/>
        <v>103.87700000000001</v>
      </c>
      <c r="J5" s="53">
        <f t="shared" si="3"/>
        <v>1.0900000000000001</v>
      </c>
      <c r="K5" s="31">
        <f>'Standard price'!K5</f>
        <v>95.3</v>
      </c>
      <c r="L5" s="87" t="s">
        <v>126</v>
      </c>
      <c r="M5" s="45" t="s">
        <v>115</v>
      </c>
    </row>
    <row r="6" spans="1:16" ht="15.75" x14ac:dyDescent="0.25">
      <c r="A6" s="100" t="s">
        <v>114</v>
      </c>
      <c r="B6" s="86" t="s">
        <v>119</v>
      </c>
      <c r="C6" s="93">
        <f t="shared" si="0"/>
        <v>111.37</v>
      </c>
      <c r="D6" s="30">
        <v>1</v>
      </c>
      <c r="E6" s="30" t="s">
        <v>139</v>
      </c>
      <c r="F6" s="41">
        <f t="shared" si="1"/>
        <v>111.37</v>
      </c>
      <c r="G6" s="30">
        <v>0</v>
      </c>
      <c r="H6" s="30">
        <v>0</v>
      </c>
      <c r="I6" s="30">
        <f t="shared" si="2"/>
        <v>121.39330000000001</v>
      </c>
      <c r="J6" s="53">
        <f t="shared" si="3"/>
        <v>1.0900000000000001</v>
      </c>
      <c r="K6" s="31">
        <f>'Standard price'!K6</f>
        <v>111.37</v>
      </c>
      <c r="L6" s="87" t="s">
        <v>127</v>
      </c>
      <c r="M6" s="45" t="s">
        <v>115</v>
      </c>
    </row>
    <row r="7" spans="1:16" ht="15.75" x14ac:dyDescent="0.25">
      <c r="A7" s="100" t="s">
        <v>114</v>
      </c>
      <c r="B7" s="86" t="s">
        <v>120</v>
      </c>
      <c r="C7" s="93">
        <f t="shared" si="0"/>
        <v>129.18</v>
      </c>
      <c r="D7" s="30">
        <v>1</v>
      </c>
      <c r="E7" s="30" t="s">
        <v>139</v>
      </c>
      <c r="F7" s="41">
        <f t="shared" si="1"/>
        <v>129.17999999999998</v>
      </c>
      <c r="G7" s="30">
        <v>0</v>
      </c>
      <c r="H7" s="30">
        <v>0</v>
      </c>
      <c r="I7" s="30">
        <f t="shared" si="2"/>
        <v>140.80619999999999</v>
      </c>
      <c r="J7" s="53">
        <f t="shared" si="3"/>
        <v>1.0900000000000001</v>
      </c>
      <c r="K7" s="31">
        <f>'Standard price'!K7</f>
        <v>129.17999999999998</v>
      </c>
      <c r="L7" s="87" t="s">
        <v>128</v>
      </c>
      <c r="M7" s="45" t="s">
        <v>115</v>
      </c>
    </row>
    <row r="8" spans="1:16" ht="15.75" x14ac:dyDescent="0.25">
      <c r="A8" s="100" t="s">
        <v>114</v>
      </c>
      <c r="B8" s="86" t="s">
        <v>121</v>
      </c>
      <c r="C8" s="93">
        <f t="shared" si="0"/>
        <v>152.29</v>
      </c>
      <c r="D8" s="30">
        <v>1</v>
      </c>
      <c r="E8" s="30" t="s">
        <v>139</v>
      </c>
      <c r="F8" s="41">
        <f t="shared" si="1"/>
        <v>152.29000000000002</v>
      </c>
      <c r="G8" s="30">
        <v>0</v>
      </c>
      <c r="H8" s="30">
        <v>0</v>
      </c>
      <c r="I8" s="30">
        <f t="shared" si="2"/>
        <v>165.99610000000004</v>
      </c>
      <c r="J8" s="53">
        <f t="shared" si="3"/>
        <v>1.0900000000000001</v>
      </c>
      <c r="K8" s="31">
        <f>'Standard price'!K8</f>
        <v>152.29000000000002</v>
      </c>
      <c r="L8" s="87" t="s">
        <v>129</v>
      </c>
      <c r="M8" s="45" t="s">
        <v>115</v>
      </c>
    </row>
    <row r="9" spans="1:16" ht="15.75" x14ac:dyDescent="0.25">
      <c r="A9" s="100" t="s">
        <v>114</v>
      </c>
      <c r="B9" s="36" t="s">
        <v>122</v>
      </c>
      <c r="C9" s="93">
        <f t="shared" si="0"/>
        <v>204.25</v>
      </c>
      <c r="D9" s="30">
        <v>1</v>
      </c>
      <c r="E9" s="30" t="s">
        <v>139</v>
      </c>
      <c r="F9" s="41">
        <f t="shared" si="1"/>
        <v>204.25000000000003</v>
      </c>
      <c r="G9" s="30">
        <v>0</v>
      </c>
      <c r="H9" s="30">
        <v>0</v>
      </c>
      <c r="I9" s="30">
        <f t="shared" si="2"/>
        <v>222.63250000000005</v>
      </c>
      <c r="J9" s="53">
        <f t="shared" si="3"/>
        <v>1.0900000000000001</v>
      </c>
      <c r="K9" s="31">
        <f>'Standard price'!K9</f>
        <v>204.25000000000003</v>
      </c>
      <c r="L9" s="87" t="s">
        <v>130</v>
      </c>
      <c r="M9" s="45" t="s">
        <v>115</v>
      </c>
    </row>
    <row r="10" spans="1:16" ht="16.5" thickBot="1" x14ac:dyDescent="0.3">
      <c r="A10" s="101" t="s">
        <v>114</v>
      </c>
      <c r="B10" s="37" t="s">
        <v>123</v>
      </c>
      <c r="C10" s="94">
        <f t="shared" si="0"/>
        <v>207.84</v>
      </c>
      <c r="D10" s="38">
        <v>1</v>
      </c>
      <c r="E10" s="38" t="s">
        <v>139</v>
      </c>
      <c r="F10" s="46">
        <f t="shared" si="1"/>
        <v>207.84</v>
      </c>
      <c r="G10" s="38">
        <v>0</v>
      </c>
      <c r="H10" s="38">
        <v>0</v>
      </c>
      <c r="I10" s="38">
        <f t="shared" si="2"/>
        <v>226.54560000000001</v>
      </c>
      <c r="J10" s="55">
        <f t="shared" si="3"/>
        <v>1.0900000000000001</v>
      </c>
      <c r="K10" s="57">
        <f>'Standard price'!K10</f>
        <v>207.84</v>
      </c>
      <c r="L10" s="88" t="s">
        <v>131</v>
      </c>
      <c r="M10" s="89" t="s">
        <v>115</v>
      </c>
      <c r="P10" s="7"/>
    </row>
    <row r="11" spans="1:16" ht="16.5" thickTop="1" x14ac:dyDescent="0.25">
      <c r="A11" s="98" t="s">
        <v>10</v>
      </c>
      <c r="B11" s="20" t="s">
        <v>11</v>
      </c>
      <c r="C11" s="91">
        <f t="shared" si="0"/>
        <v>43.26</v>
      </c>
      <c r="D11" s="21">
        <v>1</v>
      </c>
      <c r="E11" s="21" t="s">
        <v>139</v>
      </c>
      <c r="F11" s="21">
        <f>K11+H11+G11</f>
        <v>43.26</v>
      </c>
      <c r="G11" s="21">
        <v>0</v>
      </c>
      <c r="H11" s="21">
        <v>0</v>
      </c>
      <c r="I11" s="21">
        <f t="shared" si="2"/>
        <v>47.153399999999998</v>
      </c>
      <c r="J11" s="21">
        <f t="shared" si="3"/>
        <v>1.0900000000000001</v>
      </c>
      <c r="K11" s="22">
        <f>'Standard price'!K11</f>
        <v>43.26</v>
      </c>
      <c r="L11" s="23" t="s">
        <v>12</v>
      </c>
      <c r="M11" s="24" t="s">
        <v>13</v>
      </c>
    </row>
    <row r="12" spans="1:16" ht="15.75" x14ac:dyDescent="0.25">
      <c r="A12" s="98" t="s">
        <v>10</v>
      </c>
      <c r="B12" s="20" t="s">
        <v>14</v>
      </c>
      <c r="C12" s="91">
        <f t="shared" si="0"/>
        <v>58.82</v>
      </c>
      <c r="D12" s="21">
        <v>1</v>
      </c>
      <c r="E12" s="21" t="s">
        <v>139</v>
      </c>
      <c r="F12" s="21">
        <f t="shared" ref="F12:F76" si="4">K12+H12+G12</f>
        <v>58.82</v>
      </c>
      <c r="G12" s="21">
        <v>0</v>
      </c>
      <c r="H12" s="21">
        <v>0</v>
      </c>
      <c r="I12" s="21">
        <f t="shared" si="2"/>
        <v>64.113800000000012</v>
      </c>
      <c r="J12" s="21">
        <f t="shared" si="3"/>
        <v>1.0900000000000001</v>
      </c>
      <c r="K12" s="22">
        <f>'Standard price'!K12</f>
        <v>58.82</v>
      </c>
      <c r="L12" s="23" t="s">
        <v>15</v>
      </c>
      <c r="M12" s="24" t="s">
        <v>13</v>
      </c>
    </row>
    <row r="13" spans="1:16" ht="15.75" x14ac:dyDescent="0.25">
      <c r="A13" s="98" t="s">
        <v>10</v>
      </c>
      <c r="B13" s="20" t="s">
        <v>16</v>
      </c>
      <c r="C13" s="91">
        <f t="shared" si="0"/>
        <v>118.99</v>
      </c>
      <c r="D13" s="21">
        <v>1</v>
      </c>
      <c r="E13" s="21" t="s">
        <v>139</v>
      </c>
      <c r="F13" s="21">
        <f t="shared" si="4"/>
        <v>118.99</v>
      </c>
      <c r="G13" s="21">
        <v>0</v>
      </c>
      <c r="H13" s="21">
        <v>0</v>
      </c>
      <c r="I13" s="21">
        <f t="shared" si="2"/>
        <v>129.69910000000002</v>
      </c>
      <c r="J13" s="21">
        <f t="shared" si="3"/>
        <v>1.0900000000000001</v>
      </c>
      <c r="K13" s="22">
        <f>'Standard price'!K13</f>
        <v>118.99</v>
      </c>
      <c r="L13" s="23" t="s">
        <v>17</v>
      </c>
      <c r="M13" s="24" t="s">
        <v>13</v>
      </c>
      <c r="N13" s="8"/>
      <c r="P13" s="9"/>
    </row>
    <row r="14" spans="1:16" ht="15.75" x14ac:dyDescent="0.25">
      <c r="A14" s="98" t="s">
        <v>10</v>
      </c>
      <c r="B14" s="20" t="s">
        <v>18</v>
      </c>
      <c r="C14" s="91">
        <f t="shared" si="0"/>
        <v>129.80000000000001</v>
      </c>
      <c r="D14" s="21">
        <v>1</v>
      </c>
      <c r="E14" s="21" t="s">
        <v>139</v>
      </c>
      <c r="F14" s="21">
        <f t="shared" si="4"/>
        <v>129.80000000000001</v>
      </c>
      <c r="G14" s="21">
        <v>0</v>
      </c>
      <c r="H14" s="21">
        <v>0</v>
      </c>
      <c r="I14" s="21">
        <f t="shared" si="2"/>
        <v>141.48200000000003</v>
      </c>
      <c r="J14" s="21">
        <f t="shared" si="3"/>
        <v>1.0900000000000001</v>
      </c>
      <c r="K14" s="22">
        <f>'Standard price'!K14</f>
        <v>129.80000000000001</v>
      </c>
      <c r="L14" s="23" t="s">
        <v>19</v>
      </c>
      <c r="M14" s="24" t="s">
        <v>13</v>
      </c>
      <c r="N14" s="8"/>
      <c r="P14" s="9"/>
    </row>
    <row r="15" spans="1:16" ht="15.75" x14ac:dyDescent="0.25">
      <c r="A15" s="98" t="s">
        <v>10</v>
      </c>
      <c r="B15" s="20" t="s">
        <v>20</v>
      </c>
      <c r="C15" s="91">
        <f t="shared" si="0"/>
        <v>145.85</v>
      </c>
      <c r="D15" s="21">
        <v>1</v>
      </c>
      <c r="E15" s="21" t="s">
        <v>139</v>
      </c>
      <c r="F15" s="21">
        <f t="shared" si="4"/>
        <v>145.85</v>
      </c>
      <c r="G15" s="21">
        <v>0</v>
      </c>
      <c r="H15" s="21">
        <v>0</v>
      </c>
      <c r="I15" s="21">
        <f t="shared" si="2"/>
        <v>158.97650000000002</v>
      </c>
      <c r="J15" s="21">
        <f t="shared" si="3"/>
        <v>1.0900000000000001</v>
      </c>
      <c r="K15" s="22">
        <f>'Standard price'!K15</f>
        <v>145.85</v>
      </c>
      <c r="L15" s="25" t="s">
        <v>21</v>
      </c>
      <c r="M15" s="24" t="s">
        <v>13</v>
      </c>
      <c r="N15" s="8"/>
      <c r="P15" s="9"/>
    </row>
    <row r="16" spans="1:16" ht="15.75" x14ac:dyDescent="0.25">
      <c r="A16" s="98" t="s">
        <v>10</v>
      </c>
      <c r="B16" s="20" t="s">
        <v>22</v>
      </c>
      <c r="C16" s="91">
        <f t="shared" si="0"/>
        <v>168.61</v>
      </c>
      <c r="D16" s="21">
        <v>1</v>
      </c>
      <c r="E16" s="21" t="s">
        <v>139</v>
      </c>
      <c r="F16" s="21">
        <f t="shared" si="4"/>
        <v>168.61</v>
      </c>
      <c r="G16" s="21">
        <v>0</v>
      </c>
      <c r="H16" s="21">
        <v>0</v>
      </c>
      <c r="I16" s="21">
        <f t="shared" si="2"/>
        <v>183.78490000000002</v>
      </c>
      <c r="J16" s="21">
        <f t="shared" si="3"/>
        <v>1.0900000000000001</v>
      </c>
      <c r="K16" s="22">
        <f>'Standard price'!K16</f>
        <v>168.61</v>
      </c>
      <c r="L16" s="23" t="s">
        <v>23</v>
      </c>
      <c r="M16" s="24" t="s">
        <v>13</v>
      </c>
      <c r="N16" s="8"/>
      <c r="P16" s="9"/>
    </row>
    <row r="17" spans="1:16" ht="15.75" x14ac:dyDescent="0.25">
      <c r="A17" s="98" t="s">
        <v>10</v>
      </c>
      <c r="B17" s="20" t="s">
        <v>24</v>
      </c>
      <c r="C17" s="91">
        <f t="shared" si="0"/>
        <v>165.8</v>
      </c>
      <c r="D17" s="21">
        <v>1</v>
      </c>
      <c r="E17" s="21" t="s">
        <v>139</v>
      </c>
      <c r="F17" s="21">
        <f t="shared" si="4"/>
        <v>165.8</v>
      </c>
      <c r="G17" s="21">
        <v>0</v>
      </c>
      <c r="H17" s="21">
        <v>0</v>
      </c>
      <c r="I17" s="21">
        <f t="shared" si="2"/>
        <v>180.72200000000004</v>
      </c>
      <c r="J17" s="21">
        <f t="shared" si="3"/>
        <v>1.0900000000000001</v>
      </c>
      <c r="K17" s="22">
        <f>'Standard price'!K17</f>
        <v>165.8</v>
      </c>
      <c r="L17" s="23" t="s">
        <v>25</v>
      </c>
      <c r="M17" s="24" t="s">
        <v>13</v>
      </c>
      <c r="N17" s="8"/>
    </row>
    <row r="18" spans="1:16" ht="15.75" x14ac:dyDescent="0.25">
      <c r="A18" s="98" t="s">
        <v>10</v>
      </c>
      <c r="B18" s="20" t="s">
        <v>94</v>
      </c>
      <c r="C18" s="91">
        <f t="shared" si="0"/>
        <v>252.45</v>
      </c>
      <c r="D18" s="26">
        <v>1</v>
      </c>
      <c r="E18" s="21" t="s">
        <v>139</v>
      </c>
      <c r="F18" s="21">
        <f t="shared" si="4"/>
        <v>252.45</v>
      </c>
      <c r="G18" s="21">
        <v>0</v>
      </c>
      <c r="H18" s="21">
        <v>0</v>
      </c>
      <c r="I18" s="21">
        <f t="shared" si="2"/>
        <v>275.1705</v>
      </c>
      <c r="J18" s="21">
        <f t="shared" si="3"/>
        <v>1.0900000000000001</v>
      </c>
      <c r="K18" s="22">
        <f>'Standard price'!K18</f>
        <v>252.45</v>
      </c>
      <c r="L18" s="23" t="s">
        <v>26</v>
      </c>
      <c r="M18" s="24" t="s">
        <v>13</v>
      </c>
      <c r="N18" s="8"/>
    </row>
    <row r="19" spans="1:16" ht="15.75" x14ac:dyDescent="0.25">
      <c r="A19" s="98" t="s">
        <v>10</v>
      </c>
      <c r="B19" s="27" t="s">
        <v>27</v>
      </c>
      <c r="C19" s="91">
        <f t="shared" si="0"/>
        <v>11.87</v>
      </c>
      <c r="D19" s="26">
        <v>1</v>
      </c>
      <c r="E19" s="21" t="s">
        <v>139</v>
      </c>
      <c r="F19" s="21">
        <f t="shared" si="4"/>
        <v>11.87</v>
      </c>
      <c r="G19" s="21">
        <v>0</v>
      </c>
      <c r="H19" s="21">
        <v>0</v>
      </c>
      <c r="I19" s="21">
        <f t="shared" si="2"/>
        <v>12.9383</v>
      </c>
      <c r="J19" s="21">
        <f t="shared" si="3"/>
        <v>1.0900000000000001</v>
      </c>
      <c r="K19" s="22">
        <f>'Standard price'!K19</f>
        <v>11.87</v>
      </c>
      <c r="L19" s="28" t="s">
        <v>28</v>
      </c>
      <c r="M19" s="24" t="s">
        <v>13</v>
      </c>
      <c r="N19" s="8"/>
      <c r="P19" s="10"/>
    </row>
    <row r="20" spans="1:16" ht="16.5" thickBot="1" x14ac:dyDescent="0.3">
      <c r="A20" s="99" t="s">
        <v>10</v>
      </c>
      <c r="B20" s="73" t="s">
        <v>29</v>
      </c>
      <c r="C20" s="92">
        <f t="shared" si="0"/>
        <v>14.24</v>
      </c>
      <c r="D20" s="65">
        <v>1</v>
      </c>
      <c r="E20" s="65" t="s">
        <v>139</v>
      </c>
      <c r="F20" s="64">
        <f t="shared" si="4"/>
        <v>14.24</v>
      </c>
      <c r="G20" s="64">
        <v>0</v>
      </c>
      <c r="H20" s="64">
        <v>0</v>
      </c>
      <c r="I20" s="64">
        <f t="shared" si="2"/>
        <v>15.521600000000001</v>
      </c>
      <c r="J20" s="64">
        <f t="shared" si="3"/>
        <v>1.0900000000000001</v>
      </c>
      <c r="K20" s="82">
        <f>'Standard price'!K20</f>
        <v>14.24</v>
      </c>
      <c r="L20" s="83" t="s">
        <v>30</v>
      </c>
      <c r="M20" s="68" t="s">
        <v>13</v>
      </c>
      <c r="N20" s="8"/>
    </row>
    <row r="21" spans="1:16" ht="16.5" thickTop="1" x14ac:dyDescent="0.25">
      <c r="A21" s="100" t="s">
        <v>31</v>
      </c>
      <c r="B21" s="29" t="s">
        <v>32</v>
      </c>
      <c r="C21" s="93">
        <f t="shared" si="0"/>
        <v>90.61</v>
      </c>
      <c r="D21" s="30">
        <v>1</v>
      </c>
      <c r="E21" s="30" t="s">
        <v>139</v>
      </c>
      <c r="F21" s="30">
        <f t="shared" si="4"/>
        <v>90.61</v>
      </c>
      <c r="G21" s="30">
        <v>0</v>
      </c>
      <c r="H21" s="30">
        <v>0</v>
      </c>
      <c r="I21" s="30">
        <f t="shared" si="2"/>
        <v>98.764900000000011</v>
      </c>
      <c r="J21" s="30">
        <f t="shared" si="3"/>
        <v>1.0900000000000001</v>
      </c>
      <c r="K21" s="31">
        <f>'Standard price'!K21</f>
        <v>90.61</v>
      </c>
      <c r="L21" s="32" t="s">
        <v>33</v>
      </c>
      <c r="M21" s="33" t="s">
        <v>34</v>
      </c>
      <c r="P21" s="11"/>
    </row>
    <row r="22" spans="1:16" ht="15.75" x14ac:dyDescent="0.25">
      <c r="A22" s="100" t="s">
        <v>31</v>
      </c>
      <c r="B22" s="29" t="s">
        <v>35</v>
      </c>
      <c r="C22" s="93">
        <f t="shared" si="0"/>
        <v>104.27</v>
      </c>
      <c r="D22" s="30">
        <v>1</v>
      </c>
      <c r="E22" s="30" t="s">
        <v>139</v>
      </c>
      <c r="F22" s="30">
        <f t="shared" si="4"/>
        <v>104.27</v>
      </c>
      <c r="G22" s="30">
        <v>0</v>
      </c>
      <c r="H22" s="30">
        <v>0</v>
      </c>
      <c r="I22" s="30">
        <f t="shared" si="2"/>
        <v>113.65430000000001</v>
      </c>
      <c r="J22" s="30">
        <f t="shared" si="3"/>
        <v>1.0900000000000001</v>
      </c>
      <c r="K22" s="31">
        <f>'Standard price'!K22</f>
        <v>104.27</v>
      </c>
      <c r="L22" s="32" t="s">
        <v>36</v>
      </c>
      <c r="M22" s="33" t="s">
        <v>34</v>
      </c>
      <c r="P22" s="12"/>
    </row>
    <row r="23" spans="1:16" ht="15.75" x14ac:dyDescent="0.25">
      <c r="A23" s="100" t="s">
        <v>31</v>
      </c>
      <c r="B23" s="29" t="s">
        <v>37</v>
      </c>
      <c r="C23" s="93">
        <f t="shared" si="0"/>
        <v>111.93</v>
      </c>
      <c r="D23" s="30">
        <v>1</v>
      </c>
      <c r="E23" s="30" t="s">
        <v>139</v>
      </c>
      <c r="F23" s="30">
        <f t="shared" si="4"/>
        <v>111.93</v>
      </c>
      <c r="G23" s="30">
        <v>0</v>
      </c>
      <c r="H23" s="30">
        <v>0</v>
      </c>
      <c r="I23" s="30">
        <f t="shared" si="2"/>
        <v>122.00370000000002</v>
      </c>
      <c r="J23" s="30">
        <f t="shared" si="3"/>
        <v>1.0900000000000001</v>
      </c>
      <c r="K23" s="31">
        <f>'Standard price'!K23</f>
        <v>111.93</v>
      </c>
      <c r="L23" s="32" t="s">
        <v>38</v>
      </c>
      <c r="M23" s="33" t="s">
        <v>34</v>
      </c>
      <c r="P23" s="12"/>
    </row>
    <row r="24" spans="1:16" ht="15.75" x14ac:dyDescent="0.25">
      <c r="A24" s="100" t="s">
        <v>31</v>
      </c>
      <c r="B24" s="29" t="s">
        <v>39</v>
      </c>
      <c r="C24" s="93">
        <f t="shared" si="0"/>
        <v>124.69</v>
      </c>
      <c r="D24" s="30">
        <v>1</v>
      </c>
      <c r="E24" s="30" t="s">
        <v>139</v>
      </c>
      <c r="F24" s="30">
        <f t="shared" si="4"/>
        <v>124.69</v>
      </c>
      <c r="G24" s="30">
        <v>0</v>
      </c>
      <c r="H24" s="30">
        <v>0</v>
      </c>
      <c r="I24" s="30">
        <f t="shared" si="2"/>
        <v>135.91210000000001</v>
      </c>
      <c r="J24" s="30">
        <f t="shared" si="3"/>
        <v>1.0900000000000001</v>
      </c>
      <c r="K24" s="31">
        <f>'Standard price'!K24</f>
        <v>124.69</v>
      </c>
      <c r="L24" s="32" t="s">
        <v>40</v>
      </c>
      <c r="M24" s="33" t="s">
        <v>34</v>
      </c>
      <c r="P24" s="14"/>
    </row>
    <row r="25" spans="1:16" ht="15.75" x14ac:dyDescent="0.25">
      <c r="A25" s="100" t="s">
        <v>31</v>
      </c>
      <c r="B25" s="34" t="s">
        <v>41</v>
      </c>
      <c r="C25" s="93">
        <f t="shared" si="0"/>
        <v>160.49</v>
      </c>
      <c r="D25" s="30">
        <v>1</v>
      </c>
      <c r="E25" s="30" t="s">
        <v>139</v>
      </c>
      <c r="F25" s="30">
        <f t="shared" si="4"/>
        <v>160.49</v>
      </c>
      <c r="G25" s="30">
        <v>0</v>
      </c>
      <c r="H25" s="30">
        <v>0</v>
      </c>
      <c r="I25" s="30">
        <f t="shared" si="2"/>
        <v>174.93410000000003</v>
      </c>
      <c r="J25" s="30">
        <f t="shared" si="3"/>
        <v>1.0900000000000001</v>
      </c>
      <c r="K25" s="31">
        <f>'Standard price'!K25</f>
        <v>160.49</v>
      </c>
      <c r="L25" s="35" t="s">
        <v>42</v>
      </c>
      <c r="M25" s="33" t="s">
        <v>34</v>
      </c>
    </row>
    <row r="26" spans="1:16" ht="15.75" x14ac:dyDescent="0.25">
      <c r="A26" s="100" t="s">
        <v>31</v>
      </c>
      <c r="B26" s="36" t="s">
        <v>43</v>
      </c>
      <c r="C26" s="93">
        <f t="shared" si="0"/>
        <v>168.56</v>
      </c>
      <c r="D26" s="30">
        <v>1</v>
      </c>
      <c r="E26" s="30" t="s">
        <v>139</v>
      </c>
      <c r="F26" s="30">
        <f t="shared" si="4"/>
        <v>168.56</v>
      </c>
      <c r="G26" s="30">
        <v>0</v>
      </c>
      <c r="H26" s="30">
        <v>0</v>
      </c>
      <c r="I26" s="30">
        <f t="shared" si="2"/>
        <v>183.7304</v>
      </c>
      <c r="J26" s="30">
        <f t="shared" si="3"/>
        <v>1.0900000000000001</v>
      </c>
      <c r="K26" s="31">
        <f>'Standard price'!K26</f>
        <v>168.56</v>
      </c>
      <c r="L26" s="35" t="s">
        <v>44</v>
      </c>
      <c r="M26" s="33" t="s">
        <v>34</v>
      </c>
      <c r="P26" s="15"/>
    </row>
    <row r="27" spans="1:16" ht="15.75" x14ac:dyDescent="0.25">
      <c r="A27" s="100" t="s">
        <v>31</v>
      </c>
      <c r="B27" s="36" t="s">
        <v>45</v>
      </c>
      <c r="C27" s="93">
        <f t="shared" si="0"/>
        <v>189.65</v>
      </c>
      <c r="D27" s="30">
        <v>1</v>
      </c>
      <c r="E27" s="30" t="s">
        <v>139</v>
      </c>
      <c r="F27" s="30">
        <f t="shared" si="4"/>
        <v>189.65</v>
      </c>
      <c r="G27" s="30">
        <v>0</v>
      </c>
      <c r="H27" s="30">
        <v>0</v>
      </c>
      <c r="I27" s="30">
        <f t="shared" si="2"/>
        <v>206.71850000000003</v>
      </c>
      <c r="J27" s="30">
        <f t="shared" si="3"/>
        <v>1.0900000000000001</v>
      </c>
      <c r="K27" s="31">
        <f>'Standard price'!K27</f>
        <v>189.65</v>
      </c>
      <c r="L27" s="35" t="s">
        <v>46</v>
      </c>
      <c r="M27" s="33" t="s">
        <v>34</v>
      </c>
    </row>
    <row r="28" spans="1:16" ht="16.5" thickBot="1" x14ac:dyDescent="0.3">
      <c r="A28" s="101" t="s">
        <v>31</v>
      </c>
      <c r="B28" s="37" t="s">
        <v>47</v>
      </c>
      <c r="C28" s="94">
        <f t="shared" si="0"/>
        <v>193.52</v>
      </c>
      <c r="D28" s="38">
        <v>1</v>
      </c>
      <c r="E28" s="38" t="s">
        <v>139</v>
      </c>
      <c r="F28" s="38">
        <f t="shared" si="4"/>
        <v>193.52</v>
      </c>
      <c r="G28" s="38">
        <v>0</v>
      </c>
      <c r="H28" s="38">
        <v>0</v>
      </c>
      <c r="I28" s="38">
        <f t="shared" si="2"/>
        <v>210.93680000000003</v>
      </c>
      <c r="J28" s="38">
        <f t="shared" si="3"/>
        <v>1.0900000000000001</v>
      </c>
      <c r="K28" s="57">
        <f>'Standard price'!K28</f>
        <v>193.52</v>
      </c>
      <c r="L28" s="39" t="s">
        <v>48</v>
      </c>
      <c r="M28" s="40" t="s">
        <v>34</v>
      </c>
      <c r="P28" s="7"/>
    </row>
    <row r="29" spans="1:16" ht="16.5" thickTop="1" x14ac:dyDescent="0.25">
      <c r="A29" s="98" t="s">
        <v>49</v>
      </c>
      <c r="B29" s="20" t="s">
        <v>50</v>
      </c>
      <c r="C29" s="91">
        <f t="shared" si="0"/>
        <v>52</v>
      </c>
      <c r="D29" s="21">
        <v>1</v>
      </c>
      <c r="E29" s="21" t="s">
        <v>139</v>
      </c>
      <c r="F29" s="21">
        <f t="shared" si="4"/>
        <v>52</v>
      </c>
      <c r="G29" s="21">
        <v>0</v>
      </c>
      <c r="H29" s="21">
        <v>0</v>
      </c>
      <c r="I29" s="21">
        <f t="shared" si="2"/>
        <v>56.680000000000007</v>
      </c>
      <c r="J29" s="21">
        <f t="shared" si="3"/>
        <v>1.0900000000000001</v>
      </c>
      <c r="K29" s="58">
        <f>'Standard price'!K29</f>
        <v>52</v>
      </c>
      <c r="L29" s="59" t="s">
        <v>51</v>
      </c>
      <c r="M29" s="24" t="s">
        <v>66</v>
      </c>
    </row>
    <row r="30" spans="1:16" ht="15.75" x14ac:dyDescent="0.25">
      <c r="A30" s="98" t="s">
        <v>49</v>
      </c>
      <c r="B30" s="20" t="s">
        <v>52</v>
      </c>
      <c r="C30" s="91">
        <f t="shared" si="0"/>
        <v>66.55</v>
      </c>
      <c r="D30" s="21">
        <v>1</v>
      </c>
      <c r="E30" s="21" t="s">
        <v>139</v>
      </c>
      <c r="F30" s="21">
        <f t="shared" si="4"/>
        <v>66.55</v>
      </c>
      <c r="G30" s="21">
        <v>0</v>
      </c>
      <c r="H30" s="21">
        <v>0</v>
      </c>
      <c r="I30" s="21">
        <f t="shared" si="2"/>
        <v>72.539500000000004</v>
      </c>
      <c r="J30" s="21">
        <f t="shared" si="3"/>
        <v>1.0900000000000001</v>
      </c>
      <c r="K30" s="58">
        <f>'Standard price'!K30</f>
        <v>66.55</v>
      </c>
      <c r="L30" s="59" t="s">
        <v>53</v>
      </c>
      <c r="M30" s="24" t="s">
        <v>66</v>
      </c>
    </row>
    <row r="31" spans="1:16" ht="15.75" x14ac:dyDescent="0.25">
      <c r="A31" s="98" t="s">
        <v>49</v>
      </c>
      <c r="B31" s="20" t="s">
        <v>54</v>
      </c>
      <c r="C31" s="91">
        <f t="shared" si="0"/>
        <v>87</v>
      </c>
      <c r="D31" s="21">
        <v>1</v>
      </c>
      <c r="E31" s="21" t="s">
        <v>139</v>
      </c>
      <c r="F31" s="21">
        <f t="shared" si="4"/>
        <v>87</v>
      </c>
      <c r="G31" s="21">
        <v>0</v>
      </c>
      <c r="H31" s="21">
        <v>0</v>
      </c>
      <c r="I31" s="21">
        <f t="shared" si="2"/>
        <v>94.830000000000013</v>
      </c>
      <c r="J31" s="21">
        <f t="shared" si="3"/>
        <v>1.0900000000000001</v>
      </c>
      <c r="K31" s="58">
        <f>'Standard price'!K31</f>
        <v>87</v>
      </c>
      <c r="L31" s="59" t="s">
        <v>55</v>
      </c>
      <c r="M31" s="24" t="s">
        <v>66</v>
      </c>
    </row>
    <row r="32" spans="1:16" ht="15.75" x14ac:dyDescent="0.25">
      <c r="A32" s="98" t="s">
        <v>49</v>
      </c>
      <c r="B32" s="20" t="s">
        <v>56</v>
      </c>
      <c r="C32" s="91">
        <f t="shared" si="0"/>
        <v>103.39</v>
      </c>
      <c r="D32" s="21">
        <v>1</v>
      </c>
      <c r="E32" s="21" t="s">
        <v>139</v>
      </c>
      <c r="F32" s="21">
        <f t="shared" si="4"/>
        <v>103.39</v>
      </c>
      <c r="G32" s="21">
        <v>0</v>
      </c>
      <c r="H32" s="21">
        <v>0</v>
      </c>
      <c r="I32" s="21">
        <f t="shared" si="2"/>
        <v>112.69510000000001</v>
      </c>
      <c r="J32" s="21">
        <f t="shared" si="3"/>
        <v>1.0900000000000001</v>
      </c>
      <c r="K32" s="58">
        <f>'Standard price'!K32</f>
        <v>103.39</v>
      </c>
      <c r="L32" s="59" t="s">
        <v>57</v>
      </c>
      <c r="M32" s="24" t="s">
        <v>66</v>
      </c>
    </row>
    <row r="33" spans="1:13" ht="15.75" x14ac:dyDescent="0.25">
      <c r="A33" s="98" t="s">
        <v>49</v>
      </c>
      <c r="B33" s="20" t="s">
        <v>58</v>
      </c>
      <c r="C33" s="91">
        <f t="shared" si="0"/>
        <v>120</v>
      </c>
      <c r="D33" s="21">
        <v>1</v>
      </c>
      <c r="E33" s="21" t="s">
        <v>139</v>
      </c>
      <c r="F33" s="21">
        <f t="shared" si="4"/>
        <v>120</v>
      </c>
      <c r="G33" s="21">
        <v>0</v>
      </c>
      <c r="H33" s="21">
        <v>0</v>
      </c>
      <c r="I33" s="21">
        <f t="shared" si="2"/>
        <v>130.80000000000001</v>
      </c>
      <c r="J33" s="21">
        <f t="shared" si="3"/>
        <v>1.0900000000000001</v>
      </c>
      <c r="K33" s="58">
        <f>'Standard price'!K33</f>
        <v>120</v>
      </c>
      <c r="L33" s="59" t="s">
        <v>59</v>
      </c>
      <c r="M33" s="24" t="s">
        <v>66</v>
      </c>
    </row>
    <row r="34" spans="1:13" ht="15.75" x14ac:dyDescent="0.25">
      <c r="A34" s="98" t="s">
        <v>49</v>
      </c>
      <c r="B34" s="20" t="s">
        <v>60</v>
      </c>
      <c r="C34" s="91">
        <f t="shared" si="0"/>
        <v>137.43</v>
      </c>
      <c r="D34" s="21">
        <v>1</v>
      </c>
      <c r="E34" s="21" t="s">
        <v>139</v>
      </c>
      <c r="F34" s="21">
        <f t="shared" si="4"/>
        <v>137.43</v>
      </c>
      <c r="G34" s="21">
        <v>0</v>
      </c>
      <c r="H34" s="21">
        <v>0</v>
      </c>
      <c r="I34" s="21">
        <f t="shared" si="2"/>
        <v>149.79870000000003</v>
      </c>
      <c r="J34" s="21">
        <f t="shared" si="3"/>
        <v>1.0900000000000001</v>
      </c>
      <c r="K34" s="58">
        <f>'Standard price'!K34</f>
        <v>137.43</v>
      </c>
      <c r="L34" s="59" t="s">
        <v>61</v>
      </c>
      <c r="M34" s="24" t="s">
        <v>66</v>
      </c>
    </row>
    <row r="35" spans="1:13" ht="15.75" x14ac:dyDescent="0.25">
      <c r="A35" s="98" t="s">
        <v>49</v>
      </c>
      <c r="B35" s="20" t="s">
        <v>227</v>
      </c>
      <c r="C35" s="91">
        <f t="shared" si="0"/>
        <v>179.12</v>
      </c>
      <c r="D35" s="21">
        <v>1</v>
      </c>
      <c r="E35" s="21" t="s">
        <v>139</v>
      </c>
      <c r="F35" s="21">
        <f t="shared" si="4"/>
        <v>179.12</v>
      </c>
      <c r="G35" s="21">
        <v>0</v>
      </c>
      <c r="H35" s="21">
        <v>0</v>
      </c>
      <c r="I35" s="21">
        <f t="shared" si="2"/>
        <v>195.24080000000001</v>
      </c>
      <c r="J35" s="21">
        <f t="shared" si="3"/>
        <v>1.0900000000000001</v>
      </c>
      <c r="K35" s="58">
        <f>'Standard price'!K35</f>
        <v>179.12</v>
      </c>
      <c r="L35" s="59" t="s">
        <v>173</v>
      </c>
      <c r="M35" s="24" t="s">
        <v>66</v>
      </c>
    </row>
    <row r="36" spans="1:13" ht="15.75" x14ac:dyDescent="0.25">
      <c r="A36" s="98" t="s">
        <v>49</v>
      </c>
      <c r="B36" s="20" t="s">
        <v>62</v>
      </c>
      <c r="C36" s="91">
        <f t="shared" si="0"/>
        <v>213.02</v>
      </c>
      <c r="D36" s="21">
        <v>1</v>
      </c>
      <c r="E36" s="21" t="s">
        <v>139</v>
      </c>
      <c r="F36" s="21">
        <f t="shared" si="4"/>
        <v>213.02</v>
      </c>
      <c r="G36" s="21">
        <v>0</v>
      </c>
      <c r="H36" s="21">
        <v>0</v>
      </c>
      <c r="I36" s="21">
        <f t="shared" si="2"/>
        <v>232.19180000000003</v>
      </c>
      <c r="J36" s="21">
        <f t="shared" ref="J36:J58" si="5">J$1</f>
        <v>1.0900000000000001</v>
      </c>
      <c r="K36" s="58">
        <f>'Standard price'!K36</f>
        <v>213.02</v>
      </c>
      <c r="L36" s="59" t="s">
        <v>63</v>
      </c>
      <c r="M36" s="24" t="s">
        <v>66</v>
      </c>
    </row>
    <row r="37" spans="1:13" ht="15.75" x14ac:dyDescent="0.25">
      <c r="A37" s="98" t="s">
        <v>49</v>
      </c>
      <c r="B37" s="20" t="s">
        <v>175</v>
      </c>
      <c r="C37" s="91">
        <f t="shared" si="0"/>
        <v>251</v>
      </c>
      <c r="D37" s="21">
        <v>1</v>
      </c>
      <c r="E37" s="21" t="s">
        <v>139</v>
      </c>
      <c r="F37" s="21">
        <f t="shared" si="4"/>
        <v>251</v>
      </c>
      <c r="G37" s="21">
        <v>0</v>
      </c>
      <c r="H37" s="21">
        <v>0</v>
      </c>
      <c r="I37" s="21">
        <f t="shared" si="2"/>
        <v>273.59000000000003</v>
      </c>
      <c r="J37" s="21">
        <f t="shared" si="5"/>
        <v>1.0900000000000001</v>
      </c>
      <c r="K37" s="58">
        <f>'Standard price'!K37</f>
        <v>251</v>
      </c>
      <c r="L37" s="59" t="s">
        <v>174</v>
      </c>
      <c r="M37" s="24" t="s">
        <v>66</v>
      </c>
    </row>
    <row r="38" spans="1:13" ht="15.75" x14ac:dyDescent="0.25">
      <c r="A38" s="98" t="s">
        <v>49</v>
      </c>
      <c r="B38" s="20" t="s">
        <v>64</v>
      </c>
      <c r="C38" s="91">
        <f t="shared" si="0"/>
        <v>150</v>
      </c>
      <c r="D38" s="21">
        <v>1</v>
      </c>
      <c r="E38" s="21" t="s">
        <v>139</v>
      </c>
      <c r="F38" s="21">
        <f t="shared" si="4"/>
        <v>150</v>
      </c>
      <c r="G38" s="21">
        <v>0</v>
      </c>
      <c r="H38" s="21">
        <v>0</v>
      </c>
      <c r="I38" s="21">
        <f t="shared" si="2"/>
        <v>163.5</v>
      </c>
      <c r="J38" s="21">
        <f t="shared" si="5"/>
        <v>1.0900000000000001</v>
      </c>
      <c r="K38" s="58">
        <f>'Standard price'!K38</f>
        <v>150</v>
      </c>
      <c r="L38" s="60" t="s">
        <v>65</v>
      </c>
      <c r="M38" s="24" t="s">
        <v>66</v>
      </c>
    </row>
    <row r="39" spans="1:13" ht="15.75" x14ac:dyDescent="0.25">
      <c r="A39" s="98" t="s">
        <v>49</v>
      </c>
      <c r="B39" s="20" t="s">
        <v>67</v>
      </c>
      <c r="C39" s="91">
        <f t="shared" si="0"/>
        <v>186</v>
      </c>
      <c r="D39" s="21">
        <v>1</v>
      </c>
      <c r="E39" s="21" t="s">
        <v>139</v>
      </c>
      <c r="F39" s="21">
        <f t="shared" si="4"/>
        <v>186</v>
      </c>
      <c r="G39" s="21">
        <v>0</v>
      </c>
      <c r="H39" s="21">
        <v>0</v>
      </c>
      <c r="I39" s="21">
        <f t="shared" si="2"/>
        <v>202.74</v>
      </c>
      <c r="J39" s="21">
        <f t="shared" si="5"/>
        <v>1.0900000000000001</v>
      </c>
      <c r="K39" s="58">
        <f>'Standard price'!K39</f>
        <v>186</v>
      </c>
      <c r="L39" s="61" t="s">
        <v>68</v>
      </c>
      <c r="M39" s="24" t="s">
        <v>66</v>
      </c>
    </row>
    <row r="40" spans="1:13" ht="15.75" x14ac:dyDescent="0.25">
      <c r="A40" s="98" t="s">
        <v>49</v>
      </c>
      <c r="B40" s="20" t="s">
        <v>69</v>
      </c>
      <c r="C40" s="91">
        <f t="shared" si="0"/>
        <v>200.57</v>
      </c>
      <c r="D40" s="21">
        <v>1</v>
      </c>
      <c r="E40" s="21" t="s">
        <v>139</v>
      </c>
      <c r="F40" s="21">
        <f t="shared" si="4"/>
        <v>200.57</v>
      </c>
      <c r="G40" s="21">
        <v>0</v>
      </c>
      <c r="H40" s="21">
        <v>0</v>
      </c>
      <c r="I40" s="21">
        <f t="shared" si="2"/>
        <v>218.62130000000002</v>
      </c>
      <c r="J40" s="21">
        <f t="shared" si="5"/>
        <v>1.0900000000000001</v>
      </c>
      <c r="K40" s="58">
        <f>'Standard price'!K40</f>
        <v>200.57</v>
      </c>
      <c r="L40" s="62" t="s">
        <v>70</v>
      </c>
      <c r="M40" s="24" t="s">
        <v>66</v>
      </c>
    </row>
    <row r="41" spans="1:13" ht="16.5" thickBot="1" x14ac:dyDescent="0.3">
      <c r="A41" s="99" t="s">
        <v>49</v>
      </c>
      <c r="B41" s="63" t="s">
        <v>71</v>
      </c>
      <c r="C41" s="92">
        <f t="shared" si="0"/>
        <v>240.31</v>
      </c>
      <c r="D41" s="64">
        <v>1</v>
      </c>
      <c r="E41" s="65" t="s">
        <v>139</v>
      </c>
      <c r="F41" s="65">
        <f t="shared" si="4"/>
        <v>240.31</v>
      </c>
      <c r="G41" s="64">
        <v>0</v>
      </c>
      <c r="H41" s="64">
        <v>0</v>
      </c>
      <c r="I41" s="64">
        <f t="shared" si="2"/>
        <v>261.93790000000001</v>
      </c>
      <c r="J41" s="64">
        <f t="shared" si="5"/>
        <v>1.0900000000000001</v>
      </c>
      <c r="K41" s="66">
        <f>'Standard price'!K41</f>
        <v>240.31</v>
      </c>
      <c r="L41" s="67" t="s">
        <v>72</v>
      </c>
      <c r="M41" s="68" t="s">
        <v>66</v>
      </c>
    </row>
    <row r="42" spans="1:13" ht="16.5" thickTop="1" x14ac:dyDescent="0.25">
      <c r="A42" s="100" t="s">
        <v>209</v>
      </c>
      <c r="B42" s="36" t="s">
        <v>211</v>
      </c>
      <c r="C42" s="93">
        <f t="shared" si="0"/>
        <v>32.25</v>
      </c>
      <c r="D42" s="30">
        <v>1</v>
      </c>
      <c r="E42" s="30" t="s">
        <v>139</v>
      </c>
      <c r="F42" s="41">
        <f t="shared" si="4"/>
        <v>32.25</v>
      </c>
      <c r="G42" s="30">
        <v>0</v>
      </c>
      <c r="H42" s="30">
        <v>0</v>
      </c>
      <c r="I42" s="30">
        <f t="shared" si="2"/>
        <v>35.152500000000003</v>
      </c>
      <c r="J42" s="30">
        <f t="shared" si="5"/>
        <v>1.0900000000000001</v>
      </c>
      <c r="K42" s="31">
        <f>'Standard price'!K42</f>
        <v>32.25</v>
      </c>
      <c r="L42" s="149" t="s">
        <v>219</v>
      </c>
      <c r="M42" s="152" t="s">
        <v>210</v>
      </c>
    </row>
    <row r="43" spans="1:13" ht="15.75" x14ac:dyDescent="0.25">
      <c r="A43" s="100" t="s">
        <v>209</v>
      </c>
      <c r="B43" s="86" t="s">
        <v>212</v>
      </c>
      <c r="C43" s="93">
        <f t="shared" si="0"/>
        <v>43.19</v>
      </c>
      <c r="D43" s="30">
        <v>1</v>
      </c>
      <c r="E43" s="30" t="s">
        <v>139</v>
      </c>
      <c r="F43" s="41">
        <f t="shared" si="4"/>
        <v>43.19</v>
      </c>
      <c r="G43" s="30">
        <v>0</v>
      </c>
      <c r="H43" s="30">
        <v>0</v>
      </c>
      <c r="I43" s="30">
        <f t="shared" si="2"/>
        <v>47.077100000000002</v>
      </c>
      <c r="J43" s="53">
        <f t="shared" si="5"/>
        <v>1.0900000000000001</v>
      </c>
      <c r="K43" s="31">
        <f>'Standard price'!K43</f>
        <v>43.19</v>
      </c>
      <c r="L43" s="150" t="s">
        <v>220</v>
      </c>
      <c r="M43" s="152" t="s">
        <v>210</v>
      </c>
    </row>
    <row r="44" spans="1:13" ht="15.75" x14ac:dyDescent="0.25">
      <c r="A44" s="100" t="s">
        <v>209</v>
      </c>
      <c r="B44" s="86" t="s">
        <v>213</v>
      </c>
      <c r="C44" s="93">
        <f t="shared" si="0"/>
        <v>67.62</v>
      </c>
      <c r="D44" s="30">
        <v>1</v>
      </c>
      <c r="E44" s="30" t="s">
        <v>139</v>
      </c>
      <c r="F44" s="41">
        <f t="shared" si="4"/>
        <v>67.62</v>
      </c>
      <c r="G44" s="30">
        <v>0</v>
      </c>
      <c r="H44" s="30">
        <v>0</v>
      </c>
      <c r="I44" s="30">
        <f t="shared" si="2"/>
        <v>73.705800000000011</v>
      </c>
      <c r="J44" s="53">
        <f t="shared" si="5"/>
        <v>1.0900000000000001</v>
      </c>
      <c r="K44" s="31">
        <f>'Standard price'!K44</f>
        <v>67.62</v>
      </c>
      <c r="L44" s="150" t="s">
        <v>221</v>
      </c>
      <c r="M44" s="152" t="s">
        <v>210</v>
      </c>
    </row>
    <row r="45" spans="1:13" ht="15.75" x14ac:dyDescent="0.25">
      <c r="A45" s="100" t="s">
        <v>209</v>
      </c>
      <c r="B45" s="86" t="s">
        <v>214</v>
      </c>
      <c r="C45" s="93">
        <f t="shared" si="0"/>
        <v>89.98</v>
      </c>
      <c r="D45" s="30">
        <v>1</v>
      </c>
      <c r="E45" s="30" t="s">
        <v>139</v>
      </c>
      <c r="F45" s="41">
        <f t="shared" si="4"/>
        <v>89.98</v>
      </c>
      <c r="G45" s="30">
        <v>0</v>
      </c>
      <c r="H45" s="30">
        <v>0</v>
      </c>
      <c r="I45" s="30">
        <f t="shared" si="2"/>
        <v>98.07820000000001</v>
      </c>
      <c r="J45" s="53">
        <f t="shared" si="5"/>
        <v>1.0900000000000001</v>
      </c>
      <c r="K45" s="31">
        <f>'Standard price'!K45</f>
        <v>89.98</v>
      </c>
      <c r="L45" s="150" t="s">
        <v>222</v>
      </c>
      <c r="M45" s="152" t="s">
        <v>210</v>
      </c>
    </row>
    <row r="46" spans="1:13" ht="15.75" x14ac:dyDescent="0.25">
      <c r="A46" s="100" t="s">
        <v>209</v>
      </c>
      <c r="B46" s="86" t="s">
        <v>215</v>
      </c>
      <c r="C46" s="93">
        <f t="shared" si="0"/>
        <v>103.46</v>
      </c>
      <c r="D46" s="30">
        <v>1</v>
      </c>
      <c r="E46" s="30" t="s">
        <v>139</v>
      </c>
      <c r="F46" s="41">
        <f t="shared" si="4"/>
        <v>103.46</v>
      </c>
      <c r="G46" s="30">
        <v>0</v>
      </c>
      <c r="H46" s="30">
        <v>0</v>
      </c>
      <c r="I46" s="30">
        <f t="shared" si="2"/>
        <v>112.7714</v>
      </c>
      <c r="J46" s="53">
        <f t="shared" si="5"/>
        <v>1.0900000000000001</v>
      </c>
      <c r="K46" s="31">
        <f>'Standard price'!K46</f>
        <v>103.46</v>
      </c>
      <c r="L46" s="150" t="s">
        <v>223</v>
      </c>
      <c r="M46" s="152" t="s">
        <v>210</v>
      </c>
    </row>
    <row r="47" spans="1:13" ht="15.75" x14ac:dyDescent="0.25">
      <c r="A47" s="100" t="s">
        <v>209</v>
      </c>
      <c r="B47" s="86" t="s">
        <v>216</v>
      </c>
      <c r="C47" s="93">
        <f t="shared" si="0"/>
        <v>116.84</v>
      </c>
      <c r="D47" s="30">
        <v>1</v>
      </c>
      <c r="E47" s="30" t="s">
        <v>139</v>
      </c>
      <c r="F47" s="41">
        <f t="shared" si="4"/>
        <v>116.84</v>
      </c>
      <c r="G47" s="30">
        <v>0</v>
      </c>
      <c r="H47" s="30">
        <v>0</v>
      </c>
      <c r="I47" s="30">
        <f t="shared" si="2"/>
        <v>127.35560000000001</v>
      </c>
      <c r="J47" s="53">
        <f t="shared" si="5"/>
        <v>1.0900000000000001</v>
      </c>
      <c r="K47" s="31">
        <f>'Standard price'!K47</f>
        <v>116.84</v>
      </c>
      <c r="L47" s="150" t="s">
        <v>224</v>
      </c>
      <c r="M47" s="45" t="s">
        <v>210</v>
      </c>
    </row>
    <row r="48" spans="1:13" ht="15.75" x14ac:dyDescent="0.25">
      <c r="A48" s="100" t="s">
        <v>209</v>
      </c>
      <c r="B48" s="36" t="s">
        <v>217</v>
      </c>
      <c r="C48" s="93">
        <f t="shared" si="0"/>
        <v>154.47</v>
      </c>
      <c r="D48" s="30">
        <v>1</v>
      </c>
      <c r="E48" s="30" t="s">
        <v>139</v>
      </c>
      <c r="F48" s="41">
        <f t="shared" si="4"/>
        <v>154.47</v>
      </c>
      <c r="G48" s="30">
        <v>0</v>
      </c>
      <c r="H48" s="30">
        <v>0</v>
      </c>
      <c r="I48" s="30">
        <f t="shared" si="2"/>
        <v>168.37230000000002</v>
      </c>
      <c r="J48" s="53">
        <f t="shared" si="5"/>
        <v>1.0900000000000001</v>
      </c>
      <c r="K48" s="31">
        <f>'Standard price'!K48</f>
        <v>154.47</v>
      </c>
      <c r="L48" s="150" t="s">
        <v>225</v>
      </c>
      <c r="M48" s="45" t="s">
        <v>210</v>
      </c>
    </row>
    <row r="49" spans="1:13" ht="16.5" thickBot="1" x14ac:dyDescent="0.3">
      <c r="A49" s="101" t="s">
        <v>209</v>
      </c>
      <c r="B49" s="37" t="s">
        <v>218</v>
      </c>
      <c r="C49" s="94">
        <f t="shared" si="0"/>
        <v>155.46</v>
      </c>
      <c r="D49" s="38">
        <v>1</v>
      </c>
      <c r="E49" s="38" t="s">
        <v>139</v>
      </c>
      <c r="F49" s="46">
        <f t="shared" si="4"/>
        <v>155.46</v>
      </c>
      <c r="G49" s="38">
        <v>0</v>
      </c>
      <c r="H49" s="38">
        <v>0</v>
      </c>
      <c r="I49" s="38">
        <f t="shared" si="2"/>
        <v>169.45140000000004</v>
      </c>
      <c r="J49" s="55">
        <f t="shared" si="5"/>
        <v>1.0900000000000001</v>
      </c>
      <c r="K49" s="57">
        <f>'Standard price'!K49</f>
        <v>155.46</v>
      </c>
      <c r="L49" s="151" t="s">
        <v>226</v>
      </c>
      <c r="M49" s="89" t="s">
        <v>210</v>
      </c>
    </row>
    <row r="50" spans="1:13" ht="16.5" thickTop="1" x14ac:dyDescent="0.25">
      <c r="A50" s="98" t="s">
        <v>74</v>
      </c>
      <c r="B50" s="20" t="s">
        <v>90</v>
      </c>
      <c r="C50" s="91">
        <f t="shared" ref="C50:C55" si="6">ROUNDUP(F50*(1-E50),2)</f>
        <v>5339.21</v>
      </c>
      <c r="D50" s="131" t="s">
        <v>139</v>
      </c>
      <c r="E50" s="129">
        <v>0.3</v>
      </c>
      <c r="F50" s="26">
        <f t="shared" si="4"/>
        <v>7627.44</v>
      </c>
      <c r="G50" s="21">
        <v>0</v>
      </c>
      <c r="H50" s="21">
        <v>0</v>
      </c>
      <c r="I50" s="69">
        <v>0</v>
      </c>
      <c r="J50" s="21">
        <f t="shared" si="5"/>
        <v>1.0900000000000001</v>
      </c>
      <c r="K50" s="70">
        <f>'Standard price'!K50</f>
        <v>7627.44</v>
      </c>
      <c r="L50" s="71" t="s">
        <v>132</v>
      </c>
      <c r="M50" s="24" t="s">
        <v>73</v>
      </c>
    </row>
    <row r="51" spans="1:13" ht="15.75" x14ac:dyDescent="0.25">
      <c r="A51" s="98" t="s">
        <v>74</v>
      </c>
      <c r="B51" s="20" t="s">
        <v>91</v>
      </c>
      <c r="C51" s="91">
        <f t="shared" si="6"/>
        <v>6133.5700000000006</v>
      </c>
      <c r="D51" s="131" t="s">
        <v>139</v>
      </c>
      <c r="E51" s="129">
        <v>0.3</v>
      </c>
      <c r="F51" s="26">
        <f t="shared" si="4"/>
        <v>8762.24</v>
      </c>
      <c r="G51" s="21">
        <v>0</v>
      </c>
      <c r="H51" s="21">
        <v>0</v>
      </c>
      <c r="I51" s="69">
        <v>0</v>
      </c>
      <c r="J51" s="21">
        <f t="shared" si="5"/>
        <v>1.0900000000000001</v>
      </c>
      <c r="K51" s="70">
        <f>'Standard price'!K51</f>
        <v>8762.24</v>
      </c>
      <c r="L51" s="71" t="s">
        <v>133</v>
      </c>
      <c r="M51" s="24" t="s">
        <v>73</v>
      </c>
    </row>
    <row r="52" spans="1:13" ht="15.75" x14ac:dyDescent="0.25">
      <c r="A52" s="98" t="s">
        <v>74</v>
      </c>
      <c r="B52" s="20" t="s">
        <v>92</v>
      </c>
      <c r="C52" s="91">
        <f t="shared" si="6"/>
        <v>9199.2199999999993</v>
      </c>
      <c r="D52" s="131" t="s">
        <v>139</v>
      </c>
      <c r="E52" s="129">
        <v>0.3</v>
      </c>
      <c r="F52" s="26">
        <f t="shared" si="4"/>
        <v>13141.73</v>
      </c>
      <c r="G52" s="21">
        <v>0</v>
      </c>
      <c r="H52" s="21">
        <v>0</v>
      </c>
      <c r="I52" s="69">
        <v>0</v>
      </c>
      <c r="J52" s="21">
        <f t="shared" si="5"/>
        <v>1.0900000000000001</v>
      </c>
      <c r="K52" s="70">
        <f>'Standard price'!K52</f>
        <v>13141.73</v>
      </c>
      <c r="L52" s="71" t="s">
        <v>134</v>
      </c>
      <c r="M52" s="24" t="s">
        <v>73</v>
      </c>
    </row>
    <row r="53" spans="1:13" ht="16.5" thickBot="1" x14ac:dyDescent="0.3">
      <c r="A53" s="99" t="s">
        <v>74</v>
      </c>
      <c r="B53" s="63" t="s">
        <v>93</v>
      </c>
      <c r="C53" s="103">
        <f t="shared" si="6"/>
        <v>10495.97</v>
      </c>
      <c r="D53" s="132" t="s">
        <v>139</v>
      </c>
      <c r="E53" s="130">
        <v>0.3</v>
      </c>
      <c r="F53" s="65">
        <f t="shared" si="4"/>
        <v>14994.23</v>
      </c>
      <c r="G53" s="64">
        <v>0</v>
      </c>
      <c r="H53" s="64">
        <v>0</v>
      </c>
      <c r="I53" s="74">
        <v>0</v>
      </c>
      <c r="J53" s="64">
        <f t="shared" si="5"/>
        <v>1.0900000000000001</v>
      </c>
      <c r="K53" s="75">
        <f>'Standard price'!K53</f>
        <v>14994.23</v>
      </c>
      <c r="L53" s="84" t="s">
        <v>135</v>
      </c>
      <c r="M53" s="68" t="s">
        <v>73</v>
      </c>
    </row>
    <row r="54" spans="1:13" ht="16.5" thickTop="1" x14ac:dyDescent="0.25">
      <c r="A54" s="100" t="s">
        <v>74</v>
      </c>
      <c r="B54" s="36" t="s">
        <v>110</v>
      </c>
      <c r="C54" s="93">
        <f t="shared" si="6"/>
        <v>13234.06</v>
      </c>
      <c r="D54" s="133" t="s">
        <v>139</v>
      </c>
      <c r="E54" s="126">
        <v>0.3</v>
      </c>
      <c r="F54" s="41">
        <f t="shared" si="4"/>
        <v>18905.79</v>
      </c>
      <c r="G54" s="30">
        <v>0</v>
      </c>
      <c r="H54" s="30">
        <v>0</v>
      </c>
      <c r="I54" s="42">
        <v>0</v>
      </c>
      <c r="J54" s="30">
        <f t="shared" si="5"/>
        <v>1.0900000000000001</v>
      </c>
      <c r="K54" s="43">
        <f>'Standard price'!K54</f>
        <v>18905.79</v>
      </c>
      <c r="L54" s="44" t="s">
        <v>112</v>
      </c>
      <c r="M54" s="45" t="s">
        <v>73</v>
      </c>
    </row>
    <row r="55" spans="1:13" ht="16.5" thickBot="1" x14ac:dyDescent="0.3">
      <c r="A55" s="101" t="s">
        <v>74</v>
      </c>
      <c r="B55" s="37" t="s">
        <v>111</v>
      </c>
      <c r="C55" s="94">
        <f t="shared" si="6"/>
        <v>14333.23</v>
      </c>
      <c r="D55" s="38" t="s">
        <v>139</v>
      </c>
      <c r="E55" s="38">
        <v>0.3</v>
      </c>
      <c r="F55" s="46">
        <f t="shared" si="4"/>
        <v>20476.04</v>
      </c>
      <c r="G55" s="38">
        <v>0</v>
      </c>
      <c r="H55" s="38">
        <v>0</v>
      </c>
      <c r="I55" s="38">
        <v>0</v>
      </c>
      <c r="J55" s="55">
        <f t="shared" si="5"/>
        <v>1.0900000000000001</v>
      </c>
      <c r="K55" s="57">
        <f>'Standard price'!K55</f>
        <v>20476.04</v>
      </c>
      <c r="L55" s="88" t="s">
        <v>113</v>
      </c>
      <c r="M55" s="89" t="s">
        <v>73</v>
      </c>
    </row>
    <row r="56" spans="1:13" ht="16.5" thickTop="1" x14ac:dyDescent="0.25">
      <c r="A56" s="98" t="s">
        <v>202</v>
      </c>
      <c r="B56" s="20" t="s">
        <v>206</v>
      </c>
      <c r="C56" s="91">
        <f t="shared" ref="C56:C63" si="7">ROUNDUP(F56*(1-E56),2)</f>
        <v>2630.98</v>
      </c>
      <c r="D56" s="131" t="s">
        <v>139</v>
      </c>
      <c r="E56" s="129">
        <v>0.3</v>
      </c>
      <c r="F56" s="26">
        <f t="shared" si="4"/>
        <v>3758.53</v>
      </c>
      <c r="G56" s="21">
        <v>0</v>
      </c>
      <c r="H56" s="21">
        <v>0</v>
      </c>
      <c r="I56" s="69">
        <v>0</v>
      </c>
      <c r="J56" s="21">
        <f t="shared" si="5"/>
        <v>1.0900000000000001</v>
      </c>
      <c r="K56" s="70">
        <f>'Standard price'!K56</f>
        <v>3758.53</v>
      </c>
      <c r="L56" s="71" t="s">
        <v>203</v>
      </c>
      <c r="M56" s="24" t="s">
        <v>73</v>
      </c>
    </row>
    <row r="57" spans="1:13" ht="15.75" x14ac:dyDescent="0.25">
      <c r="A57" s="98" t="s">
        <v>202</v>
      </c>
      <c r="B57" s="20" t="s">
        <v>207</v>
      </c>
      <c r="C57" s="91">
        <f t="shared" si="7"/>
        <v>3194.1600000000003</v>
      </c>
      <c r="D57" s="131" t="s">
        <v>139</v>
      </c>
      <c r="E57" s="129">
        <v>0.3</v>
      </c>
      <c r="F57" s="26">
        <f t="shared" si="4"/>
        <v>4563.08</v>
      </c>
      <c r="G57" s="21">
        <v>0</v>
      </c>
      <c r="H57" s="21">
        <v>0</v>
      </c>
      <c r="I57" s="69">
        <v>0</v>
      </c>
      <c r="J57" s="21">
        <f t="shared" si="5"/>
        <v>1.0900000000000001</v>
      </c>
      <c r="K57" s="70">
        <f>'Standard price'!K57</f>
        <v>4563.08</v>
      </c>
      <c r="L57" s="72" t="s">
        <v>204</v>
      </c>
      <c r="M57" s="24" t="s">
        <v>73</v>
      </c>
    </row>
    <row r="58" spans="1:13" ht="16.5" thickBot="1" x14ac:dyDescent="0.3">
      <c r="A58" s="99" t="s">
        <v>202</v>
      </c>
      <c r="B58" s="63" t="s">
        <v>208</v>
      </c>
      <c r="C58" s="103">
        <f t="shared" si="7"/>
        <v>3553.5400000000004</v>
      </c>
      <c r="D58" s="132" t="s">
        <v>139</v>
      </c>
      <c r="E58" s="130">
        <v>0.3</v>
      </c>
      <c r="F58" s="65">
        <f t="shared" si="4"/>
        <v>5076.4799999999996</v>
      </c>
      <c r="G58" s="64">
        <v>0</v>
      </c>
      <c r="H58" s="64">
        <v>0</v>
      </c>
      <c r="I58" s="74">
        <v>0</v>
      </c>
      <c r="J58" s="64">
        <f t="shared" si="5"/>
        <v>1.0900000000000001</v>
      </c>
      <c r="K58" s="75">
        <f>'Standard price'!K58</f>
        <v>5076.4799999999996</v>
      </c>
      <c r="L58" s="76" t="s">
        <v>205</v>
      </c>
      <c r="M58" s="68" t="s">
        <v>73</v>
      </c>
    </row>
    <row r="59" spans="1:13" ht="16.5" thickTop="1" x14ac:dyDescent="0.25">
      <c r="A59" s="100" t="s">
        <v>75</v>
      </c>
      <c r="B59" s="36" t="s">
        <v>186</v>
      </c>
      <c r="C59" s="93">
        <f t="shared" si="7"/>
        <v>23769.23</v>
      </c>
      <c r="D59" s="133" t="s">
        <v>139</v>
      </c>
      <c r="E59" s="126">
        <v>0.3</v>
      </c>
      <c r="F59" s="41">
        <f t="shared" si="4"/>
        <v>33956.04</v>
      </c>
      <c r="G59" s="30">
        <v>0</v>
      </c>
      <c r="H59" s="30">
        <v>0</v>
      </c>
      <c r="I59" s="42">
        <v>0</v>
      </c>
      <c r="J59" s="30">
        <f t="shared" ref="J59:J76" si="8">J$1</f>
        <v>1.0900000000000001</v>
      </c>
      <c r="K59" s="43">
        <f>'Standard price'!K59</f>
        <v>33956.04</v>
      </c>
      <c r="L59" s="49" t="s">
        <v>187</v>
      </c>
      <c r="M59" s="45" t="s">
        <v>73</v>
      </c>
    </row>
    <row r="60" spans="1:13" ht="15.75" x14ac:dyDescent="0.25">
      <c r="A60" s="100" t="s">
        <v>75</v>
      </c>
      <c r="B60" s="36" t="s">
        <v>188</v>
      </c>
      <c r="C60" s="93">
        <f t="shared" si="7"/>
        <v>32748.719999999998</v>
      </c>
      <c r="D60" s="133" t="s">
        <v>139</v>
      </c>
      <c r="E60" s="126">
        <v>0.3</v>
      </c>
      <c r="F60" s="41">
        <f t="shared" si="4"/>
        <v>46783.88</v>
      </c>
      <c r="G60" s="30">
        <v>0</v>
      </c>
      <c r="H60" s="30">
        <v>0</v>
      </c>
      <c r="I60" s="42">
        <v>0</v>
      </c>
      <c r="J60" s="30">
        <f t="shared" si="8"/>
        <v>1.0900000000000001</v>
      </c>
      <c r="K60" s="43">
        <f>'Standard price'!K60</f>
        <v>46783.88</v>
      </c>
      <c r="L60" s="49" t="s">
        <v>189</v>
      </c>
      <c r="M60" s="45" t="s">
        <v>73</v>
      </c>
    </row>
    <row r="61" spans="1:13" ht="15.75" x14ac:dyDescent="0.25">
      <c r="A61" s="100" t="s">
        <v>75</v>
      </c>
      <c r="B61" s="36" t="s">
        <v>190</v>
      </c>
      <c r="C61" s="93">
        <f t="shared" si="7"/>
        <v>42784.62</v>
      </c>
      <c r="D61" s="133" t="s">
        <v>139</v>
      </c>
      <c r="E61" s="126">
        <v>0.3</v>
      </c>
      <c r="F61" s="41">
        <f t="shared" si="4"/>
        <v>61120.88</v>
      </c>
      <c r="G61" s="30">
        <v>0</v>
      </c>
      <c r="H61" s="30">
        <v>0</v>
      </c>
      <c r="I61" s="42">
        <v>0</v>
      </c>
      <c r="J61" s="30">
        <f t="shared" si="8"/>
        <v>1.0900000000000001</v>
      </c>
      <c r="K61" s="43">
        <f>'Standard price'!K61</f>
        <v>61120.88</v>
      </c>
      <c r="L61" s="49" t="s">
        <v>191</v>
      </c>
      <c r="M61" s="45" t="s">
        <v>73</v>
      </c>
    </row>
    <row r="62" spans="1:13" ht="16.5" thickBot="1" x14ac:dyDescent="0.3">
      <c r="A62" s="101" t="s">
        <v>75</v>
      </c>
      <c r="B62" s="112" t="s">
        <v>192</v>
      </c>
      <c r="C62" s="128">
        <f t="shared" si="7"/>
        <v>50707.700000000004</v>
      </c>
      <c r="D62" s="134" t="s">
        <v>139</v>
      </c>
      <c r="E62" s="127">
        <v>0.3</v>
      </c>
      <c r="F62" s="46">
        <f t="shared" si="4"/>
        <v>72439.56</v>
      </c>
      <c r="G62" s="38">
        <v>0</v>
      </c>
      <c r="H62" s="38">
        <v>0</v>
      </c>
      <c r="I62" s="47">
        <v>0</v>
      </c>
      <c r="J62" s="38">
        <f t="shared" si="8"/>
        <v>1.0900000000000001</v>
      </c>
      <c r="K62" s="48">
        <f>'Standard price'!K62</f>
        <v>72439.56</v>
      </c>
      <c r="L62" s="50" t="s">
        <v>193</v>
      </c>
      <c r="M62" s="89" t="s">
        <v>73</v>
      </c>
    </row>
    <row r="63" spans="1:13" ht="16.5" thickTop="1" x14ac:dyDescent="0.25">
      <c r="A63" s="98" t="s">
        <v>76</v>
      </c>
      <c r="B63" s="20" t="s">
        <v>77</v>
      </c>
      <c r="C63" s="91">
        <f t="shared" si="7"/>
        <v>14785.62</v>
      </c>
      <c r="D63" s="131" t="s">
        <v>139</v>
      </c>
      <c r="E63" s="129">
        <v>0.3</v>
      </c>
      <c r="F63" s="26">
        <f t="shared" si="4"/>
        <v>21122.31</v>
      </c>
      <c r="G63" s="21">
        <v>0</v>
      </c>
      <c r="H63" s="21">
        <v>0</v>
      </c>
      <c r="I63" s="69">
        <v>0</v>
      </c>
      <c r="J63" s="21">
        <f t="shared" si="8"/>
        <v>1.0900000000000001</v>
      </c>
      <c r="K63" s="70">
        <f>'Standard price'!K63</f>
        <v>21122.31</v>
      </c>
      <c r="L63" s="72" t="s">
        <v>78</v>
      </c>
      <c r="M63" s="24" t="s">
        <v>73</v>
      </c>
    </row>
    <row r="64" spans="1:13" ht="15.75" x14ac:dyDescent="0.25">
      <c r="A64" s="98" t="s">
        <v>76</v>
      </c>
      <c r="B64" s="20" t="s">
        <v>108</v>
      </c>
      <c r="C64" s="91">
        <f t="shared" ref="C64:C70" si="9">ROUNDUP(F64*(1-E64),2)</f>
        <v>12202.98</v>
      </c>
      <c r="D64" s="131" t="s">
        <v>139</v>
      </c>
      <c r="E64" s="129">
        <v>0.3</v>
      </c>
      <c r="F64" s="26">
        <f t="shared" si="4"/>
        <v>17432.82</v>
      </c>
      <c r="G64" s="21">
        <v>0</v>
      </c>
      <c r="H64" s="21">
        <v>0</v>
      </c>
      <c r="I64" s="69">
        <v>0</v>
      </c>
      <c r="J64" s="21">
        <f t="shared" si="8"/>
        <v>1.0900000000000001</v>
      </c>
      <c r="K64" s="70">
        <f>'Standard price'!K64</f>
        <v>17432.82</v>
      </c>
      <c r="L64" s="72" t="s">
        <v>167</v>
      </c>
      <c r="M64" s="24" t="s">
        <v>73</v>
      </c>
    </row>
    <row r="65" spans="1:15" ht="15.75" x14ac:dyDescent="0.25">
      <c r="A65" s="98" t="s">
        <v>76</v>
      </c>
      <c r="B65" s="20" t="s">
        <v>109</v>
      </c>
      <c r="C65" s="91">
        <f t="shared" si="9"/>
        <v>22068.9</v>
      </c>
      <c r="D65" s="131" t="s">
        <v>139</v>
      </c>
      <c r="E65" s="129">
        <v>0.3</v>
      </c>
      <c r="F65" s="26">
        <f t="shared" si="4"/>
        <v>31526.999999999996</v>
      </c>
      <c r="G65" s="21">
        <v>0</v>
      </c>
      <c r="H65" s="21">
        <v>0</v>
      </c>
      <c r="I65" s="69">
        <v>0</v>
      </c>
      <c r="J65" s="21">
        <f t="shared" si="8"/>
        <v>1.0900000000000001</v>
      </c>
      <c r="K65" s="70">
        <f>'Standard price'!K65</f>
        <v>31526.999999999996</v>
      </c>
      <c r="L65" s="72" t="s">
        <v>168</v>
      </c>
      <c r="M65" s="24" t="s">
        <v>73</v>
      </c>
    </row>
    <row r="66" spans="1:15" ht="15.75" x14ac:dyDescent="0.25">
      <c r="A66" s="98" t="s">
        <v>76</v>
      </c>
      <c r="B66" s="104" t="s">
        <v>79</v>
      </c>
      <c r="C66" s="91">
        <f t="shared" si="9"/>
        <v>3286.01</v>
      </c>
      <c r="D66" s="131" t="s">
        <v>139</v>
      </c>
      <c r="E66" s="129">
        <v>0.3</v>
      </c>
      <c r="F66" s="26">
        <f t="shared" si="4"/>
        <v>4694.29</v>
      </c>
      <c r="G66" s="21">
        <v>0</v>
      </c>
      <c r="H66" s="21">
        <v>0</v>
      </c>
      <c r="I66" s="69">
        <v>0</v>
      </c>
      <c r="J66" s="21">
        <f t="shared" si="8"/>
        <v>1.0900000000000001</v>
      </c>
      <c r="K66" s="70">
        <f>'Standard price'!K66</f>
        <v>4694.29</v>
      </c>
      <c r="L66" s="72" t="s">
        <v>80</v>
      </c>
      <c r="M66" s="24" t="s">
        <v>73</v>
      </c>
    </row>
    <row r="67" spans="1:15" ht="15.75" x14ac:dyDescent="0.25">
      <c r="A67" s="98" t="s">
        <v>76</v>
      </c>
      <c r="B67" s="156" t="str">
        <f>'Standard price'!B67</f>
        <v>Chassis DPH 200K-FR (42U)</v>
      </c>
      <c r="C67" s="155">
        <f t="shared" si="9"/>
        <v>10994.880000000001</v>
      </c>
      <c r="D67" s="131" t="s">
        <v>139</v>
      </c>
      <c r="E67" s="129">
        <v>0.3</v>
      </c>
      <c r="F67" s="26">
        <f t="shared" si="4"/>
        <v>15706.96</v>
      </c>
      <c r="G67" s="21">
        <v>0</v>
      </c>
      <c r="H67" s="21">
        <v>0</v>
      </c>
      <c r="I67" s="69">
        <v>0</v>
      </c>
      <c r="J67" s="21">
        <f t="shared" si="8"/>
        <v>1.0900000000000001</v>
      </c>
      <c r="K67" s="70">
        <f>'Standard price'!K67</f>
        <v>15706.96</v>
      </c>
      <c r="L67" s="157" t="str">
        <f>'Standard price'!L67</f>
        <v>UPS204DH33A2V35</v>
      </c>
      <c r="M67" s="24" t="s">
        <v>73</v>
      </c>
    </row>
    <row r="68" spans="1:15" ht="15.75" x14ac:dyDescent="0.25">
      <c r="A68" s="98" t="s">
        <v>76</v>
      </c>
      <c r="B68" s="20" t="s">
        <v>184</v>
      </c>
      <c r="C68" s="140">
        <f t="shared" si="9"/>
        <v>4873.22</v>
      </c>
      <c r="D68" s="141" t="s">
        <v>139</v>
      </c>
      <c r="E68" s="142">
        <v>0.3</v>
      </c>
      <c r="F68" s="26">
        <f t="shared" si="4"/>
        <v>6961.74</v>
      </c>
      <c r="G68" s="21">
        <v>0</v>
      </c>
      <c r="H68" s="21">
        <v>0</v>
      </c>
      <c r="I68" s="69">
        <v>0</v>
      </c>
      <c r="J68" s="21">
        <f t="shared" si="8"/>
        <v>1.0900000000000001</v>
      </c>
      <c r="K68" s="70">
        <f>'Standard price'!K68</f>
        <v>6961.74</v>
      </c>
      <c r="L68" s="72" t="s">
        <v>182</v>
      </c>
      <c r="M68" s="24" t="s">
        <v>73</v>
      </c>
    </row>
    <row r="69" spans="1:15" ht="15.75" x14ac:dyDescent="0.25">
      <c r="A69" s="98" t="s">
        <v>76</v>
      </c>
      <c r="B69" s="20" t="s">
        <v>185</v>
      </c>
      <c r="C69" s="140">
        <f t="shared" si="9"/>
        <v>5951.24</v>
      </c>
      <c r="D69" s="141" t="s">
        <v>139</v>
      </c>
      <c r="E69" s="142">
        <v>0.3</v>
      </c>
      <c r="F69" s="26">
        <f t="shared" si="4"/>
        <v>8501.77</v>
      </c>
      <c r="G69" s="21">
        <v>0</v>
      </c>
      <c r="H69" s="21">
        <v>0</v>
      </c>
      <c r="I69" s="69">
        <v>0</v>
      </c>
      <c r="J69" s="21">
        <f t="shared" si="8"/>
        <v>1.0900000000000001</v>
      </c>
      <c r="K69" s="70">
        <f>'Standard price'!K69</f>
        <v>8501.77</v>
      </c>
      <c r="L69" s="72" t="s">
        <v>183</v>
      </c>
      <c r="M69" s="24" t="s">
        <v>73</v>
      </c>
    </row>
    <row r="70" spans="1:15" ht="16.5" thickBot="1" x14ac:dyDescent="0.3">
      <c r="A70" s="99" t="s">
        <v>76</v>
      </c>
      <c r="B70" s="63" t="s">
        <v>181</v>
      </c>
      <c r="C70" s="103">
        <f t="shared" si="9"/>
        <v>1540</v>
      </c>
      <c r="D70" s="132" t="s">
        <v>139</v>
      </c>
      <c r="E70" s="130">
        <v>0.3</v>
      </c>
      <c r="F70" s="65">
        <f t="shared" si="4"/>
        <v>2200</v>
      </c>
      <c r="G70" s="64">
        <v>0</v>
      </c>
      <c r="H70" s="64">
        <v>0</v>
      </c>
      <c r="I70" s="74">
        <v>0</v>
      </c>
      <c r="J70" s="64">
        <f t="shared" si="8"/>
        <v>1.0900000000000001</v>
      </c>
      <c r="K70" s="75">
        <f>'Standard price'!K70</f>
        <v>2200</v>
      </c>
      <c r="L70" s="76" t="s">
        <v>180</v>
      </c>
      <c r="M70" s="68" t="s">
        <v>73</v>
      </c>
    </row>
    <row r="71" spans="1:15" ht="16.5" thickTop="1" x14ac:dyDescent="0.25">
      <c r="A71" s="100" t="s">
        <v>81</v>
      </c>
      <c r="B71" s="111" t="s">
        <v>95</v>
      </c>
      <c r="C71" s="93">
        <f t="shared" ref="C71:C76" si="10">ROUNDUP(F71*(1-E71),2)</f>
        <v>1233.07</v>
      </c>
      <c r="D71" s="133" t="s">
        <v>139</v>
      </c>
      <c r="E71" s="126">
        <v>0.3</v>
      </c>
      <c r="F71" s="41">
        <f t="shared" si="4"/>
        <v>1761.5164843273847</v>
      </c>
      <c r="G71" s="113">
        <v>0</v>
      </c>
      <c r="H71" s="114">
        <v>0</v>
      </c>
      <c r="I71" s="114">
        <f t="shared" ref="I71:I76" si="11">J71*K71</f>
        <v>1920.0529679168494</v>
      </c>
      <c r="J71" s="114">
        <f t="shared" si="8"/>
        <v>1.0900000000000001</v>
      </c>
      <c r="K71" s="54">
        <f>'Standard price'!K71</f>
        <v>1761.5164843273847</v>
      </c>
      <c r="L71" s="44">
        <v>3798101375</v>
      </c>
      <c r="M71" s="52" t="s">
        <v>73</v>
      </c>
      <c r="N71" s="16"/>
      <c r="O71" s="16"/>
    </row>
    <row r="72" spans="1:15" ht="15.75" x14ac:dyDescent="0.25">
      <c r="A72" s="100" t="s">
        <v>81</v>
      </c>
      <c r="B72" s="111" t="s">
        <v>96</v>
      </c>
      <c r="C72" s="93">
        <f t="shared" si="10"/>
        <v>1242.28</v>
      </c>
      <c r="D72" s="133" t="s">
        <v>139</v>
      </c>
      <c r="E72" s="126">
        <v>0.3</v>
      </c>
      <c r="F72" s="41">
        <f t="shared" si="4"/>
        <v>1774.6722919827691</v>
      </c>
      <c r="G72" s="113">
        <v>0</v>
      </c>
      <c r="H72" s="114">
        <v>0</v>
      </c>
      <c r="I72" s="114">
        <f t="shared" si="11"/>
        <v>1934.3927982612186</v>
      </c>
      <c r="J72" s="114">
        <f t="shared" si="8"/>
        <v>1.0900000000000001</v>
      </c>
      <c r="K72" s="54">
        <f>'Standard price'!K72</f>
        <v>1774.6722919827691</v>
      </c>
      <c r="L72" s="44">
        <v>3798101379</v>
      </c>
      <c r="M72" s="52" t="s">
        <v>73</v>
      </c>
      <c r="N72" s="16"/>
      <c r="O72" s="16"/>
    </row>
    <row r="73" spans="1:15" ht="15.75" x14ac:dyDescent="0.25">
      <c r="A73" s="100" t="s">
        <v>81</v>
      </c>
      <c r="B73" s="111" t="s">
        <v>194</v>
      </c>
      <c r="C73" s="93">
        <f t="shared" si="10"/>
        <v>1945.3799999999999</v>
      </c>
      <c r="D73" s="133" t="s">
        <v>139</v>
      </c>
      <c r="E73" s="126">
        <v>0.3</v>
      </c>
      <c r="F73" s="30">
        <f t="shared" si="4"/>
        <v>2779.1066662892304</v>
      </c>
      <c r="G73" s="30">
        <v>0</v>
      </c>
      <c r="H73" s="30">
        <v>0</v>
      </c>
      <c r="I73" s="41">
        <f t="shared" si="11"/>
        <v>3029.2262662552612</v>
      </c>
      <c r="J73" s="53">
        <f t="shared" si="8"/>
        <v>1.0900000000000001</v>
      </c>
      <c r="K73" s="54">
        <f>'Standard price'!K73</f>
        <v>2779.1066662892304</v>
      </c>
      <c r="L73" s="137">
        <v>3798102814</v>
      </c>
      <c r="M73" s="52" t="s">
        <v>73</v>
      </c>
      <c r="N73" s="16"/>
      <c r="O73" s="16"/>
    </row>
    <row r="74" spans="1:15" ht="15.75" x14ac:dyDescent="0.25">
      <c r="A74" s="100" t="s">
        <v>81</v>
      </c>
      <c r="B74" s="111" t="s">
        <v>106</v>
      </c>
      <c r="C74" s="93">
        <f t="shared" si="10"/>
        <v>2270.38</v>
      </c>
      <c r="D74" s="133" t="s">
        <v>139</v>
      </c>
      <c r="E74" s="126">
        <v>0.3</v>
      </c>
      <c r="F74" s="30">
        <f t="shared" si="4"/>
        <v>3243.3912747027694</v>
      </c>
      <c r="G74" s="30">
        <v>0</v>
      </c>
      <c r="H74" s="30">
        <v>0</v>
      </c>
      <c r="I74" s="41">
        <f t="shared" si="11"/>
        <v>3535.296489426019</v>
      </c>
      <c r="J74" s="53">
        <f t="shared" si="8"/>
        <v>1.0900000000000001</v>
      </c>
      <c r="K74" s="54">
        <f>'Standard price'!K74</f>
        <v>3243.3912747027694</v>
      </c>
      <c r="L74" s="137">
        <v>3798102815</v>
      </c>
      <c r="M74" s="52" t="s">
        <v>73</v>
      </c>
      <c r="N74" s="16"/>
      <c r="O74" s="16"/>
    </row>
    <row r="75" spans="1:15" ht="15.75" x14ac:dyDescent="0.25">
      <c r="A75" s="100" t="s">
        <v>81</v>
      </c>
      <c r="B75" s="111" t="s">
        <v>195</v>
      </c>
      <c r="C75" s="93">
        <f t="shared" si="10"/>
        <v>1979.32</v>
      </c>
      <c r="D75" s="133" t="s">
        <v>139</v>
      </c>
      <c r="E75" s="126">
        <v>0.3</v>
      </c>
      <c r="F75" s="30">
        <f t="shared" si="4"/>
        <v>2827.5985116996922</v>
      </c>
      <c r="G75" s="30">
        <v>0</v>
      </c>
      <c r="H75" s="30">
        <v>0</v>
      </c>
      <c r="I75" s="41">
        <f t="shared" si="11"/>
        <v>3082.0823777526648</v>
      </c>
      <c r="J75" s="53">
        <f t="shared" si="8"/>
        <v>1.0900000000000001</v>
      </c>
      <c r="K75" s="51">
        <f>'Standard price'!K75</f>
        <v>2827.5985116996922</v>
      </c>
      <c r="L75" s="137">
        <v>3798102816</v>
      </c>
      <c r="M75" s="52" t="s">
        <v>73</v>
      </c>
      <c r="N75" s="16"/>
      <c r="O75" s="16"/>
    </row>
    <row r="76" spans="1:15" ht="16.5" thickBot="1" x14ac:dyDescent="0.3">
      <c r="A76" s="101" t="s">
        <v>81</v>
      </c>
      <c r="B76" s="112" t="s">
        <v>97</v>
      </c>
      <c r="C76" s="128">
        <f t="shared" si="10"/>
        <v>2181</v>
      </c>
      <c r="D76" s="134" t="s">
        <v>139</v>
      </c>
      <c r="E76" s="127">
        <v>0.3</v>
      </c>
      <c r="F76" s="38">
        <f t="shared" si="4"/>
        <v>3115.7106993526154</v>
      </c>
      <c r="G76" s="38">
        <v>0</v>
      </c>
      <c r="H76" s="38">
        <v>0</v>
      </c>
      <c r="I76" s="46">
        <f t="shared" si="11"/>
        <v>3396.1246622943509</v>
      </c>
      <c r="J76" s="55">
        <f t="shared" si="8"/>
        <v>1.0900000000000001</v>
      </c>
      <c r="K76" s="115">
        <f>'Standard price'!K76</f>
        <v>3115.7106993526154</v>
      </c>
      <c r="L76" s="138">
        <v>3798102817</v>
      </c>
      <c r="M76" s="56" t="s">
        <v>73</v>
      </c>
      <c r="N76" s="16"/>
      <c r="O76" s="16"/>
    </row>
    <row r="77" spans="1:15" ht="16.5" thickTop="1" x14ac:dyDescent="0.25">
      <c r="A77" s="98" t="s">
        <v>82</v>
      </c>
      <c r="B77" s="20" t="s">
        <v>98</v>
      </c>
      <c r="C77" s="91">
        <f t="shared" ref="C77:C85" si="12">ROUNDUP(F77*(1-E77),2)</f>
        <v>321.78999999999996</v>
      </c>
      <c r="D77" s="131" t="s">
        <v>139</v>
      </c>
      <c r="E77" s="129">
        <v>0.3</v>
      </c>
      <c r="F77" s="21">
        <f t="shared" ref="F77:F103" si="13">K77+H77+G77</f>
        <v>459.69161591630774</v>
      </c>
      <c r="G77" s="21">
        <v>0</v>
      </c>
      <c r="H77" s="21">
        <v>0</v>
      </c>
      <c r="I77" s="21">
        <f t="shared" ref="I77:I85" si="14">J77*K77</f>
        <v>501.06386134877545</v>
      </c>
      <c r="J77" s="21">
        <f t="shared" ref="J77:J93" si="15">J$1</f>
        <v>1.0900000000000001</v>
      </c>
      <c r="K77" s="135">
        <f>'Standard price'!K77</f>
        <v>459.69161591630774</v>
      </c>
      <c r="L77" s="81" t="s">
        <v>176</v>
      </c>
      <c r="M77" s="78" t="s">
        <v>73</v>
      </c>
    </row>
    <row r="78" spans="1:15" ht="15.75" x14ac:dyDescent="0.25">
      <c r="A78" s="98" t="s">
        <v>82</v>
      </c>
      <c r="B78" s="20" t="s">
        <v>99</v>
      </c>
      <c r="C78" s="91">
        <f t="shared" si="12"/>
        <v>227.57999999999998</v>
      </c>
      <c r="D78" s="131" t="s">
        <v>139</v>
      </c>
      <c r="E78" s="129">
        <v>0.3</v>
      </c>
      <c r="F78" s="21">
        <f t="shared" si="13"/>
        <v>325.11001163815382</v>
      </c>
      <c r="G78" s="21">
        <v>0</v>
      </c>
      <c r="H78" s="21">
        <v>0</v>
      </c>
      <c r="I78" s="21">
        <f t="shared" si="14"/>
        <v>354.36991268558768</v>
      </c>
      <c r="J78" s="21">
        <f t="shared" si="15"/>
        <v>1.0900000000000001</v>
      </c>
      <c r="K78" s="135">
        <f>'Standard price'!K78</f>
        <v>325.11001163815382</v>
      </c>
      <c r="L78" s="71" t="s">
        <v>177</v>
      </c>
      <c r="M78" s="78" t="s">
        <v>73</v>
      </c>
    </row>
    <row r="79" spans="1:15" ht="15.75" x14ac:dyDescent="0.25">
      <c r="A79" s="98" t="s">
        <v>82</v>
      </c>
      <c r="B79" s="20" t="s">
        <v>100</v>
      </c>
      <c r="C79" s="91">
        <f t="shared" si="12"/>
        <v>342.82</v>
      </c>
      <c r="D79" s="131" t="s">
        <v>139</v>
      </c>
      <c r="E79" s="129">
        <v>0.3</v>
      </c>
      <c r="F79" s="21">
        <f t="shared" si="13"/>
        <v>489.74225024492301</v>
      </c>
      <c r="G79" s="21">
        <v>0</v>
      </c>
      <c r="H79" s="21">
        <v>0</v>
      </c>
      <c r="I79" s="21">
        <f t="shared" si="14"/>
        <v>533.81905276696614</v>
      </c>
      <c r="J79" s="21">
        <f t="shared" si="15"/>
        <v>1.0900000000000001</v>
      </c>
      <c r="K79" s="135">
        <f>'Standard price'!K79</f>
        <v>489.74225024492301</v>
      </c>
      <c r="L79" s="71" t="s">
        <v>178</v>
      </c>
      <c r="M79" s="78" t="s">
        <v>73</v>
      </c>
    </row>
    <row r="80" spans="1:15" ht="15.75" customHeight="1" x14ac:dyDescent="0.25">
      <c r="A80" s="98" t="s">
        <v>82</v>
      </c>
      <c r="B80" s="20" t="s">
        <v>101</v>
      </c>
      <c r="C80" s="91">
        <f t="shared" si="12"/>
        <v>947.67</v>
      </c>
      <c r="D80" s="131" t="s">
        <v>139</v>
      </c>
      <c r="E80" s="129">
        <v>0.3</v>
      </c>
      <c r="F80" s="26">
        <f t="shared" si="13"/>
        <v>1353.8018488319997</v>
      </c>
      <c r="G80" s="77">
        <v>0</v>
      </c>
      <c r="H80" s="77">
        <v>0</v>
      </c>
      <c r="I80" s="21">
        <f t="shared" si="14"/>
        <v>1475.6440152268797</v>
      </c>
      <c r="J80" s="90">
        <f t="shared" si="15"/>
        <v>1.0900000000000001</v>
      </c>
      <c r="K80" s="135">
        <f>'Standard price'!K80</f>
        <v>1353.8018488319997</v>
      </c>
      <c r="L80" s="71" t="s">
        <v>179</v>
      </c>
      <c r="M80" s="78" t="s">
        <v>73</v>
      </c>
    </row>
    <row r="81" spans="1:13" ht="15.75" x14ac:dyDescent="0.25">
      <c r="A81" s="98" t="s">
        <v>82</v>
      </c>
      <c r="B81" s="20" t="s">
        <v>105</v>
      </c>
      <c r="C81" s="91">
        <f t="shared" si="12"/>
        <v>149.26</v>
      </c>
      <c r="D81" s="131" t="s">
        <v>139</v>
      </c>
      <c r="E81" s="129">
        <v>0.3</v>
      </c>
      <c r="F81" s="26">
        <f t="shared" si="13"/>
        <v>213.21640547446154</v>
      </c>
      <c r="G81" s="77">
        <v>0</v>
      </c>
      <c r="H81" s="77">
        <v>0</v>
      </c>
      <c r="I81" s="21">
        <f t="shared" si="14"/>
        <v>232.40588196716308</v>
      </c>
      <c r="J81" s="90">
        <f t="shared" si="15"/>
        <v>1.0900000000000001</v>
      </c>
      <c r="K81" s="135">
        <f>'Standard price'!K81</f>
        <v>213.21640547446154</v>
      </c>
      <c r="L81" s="71" t="s">
        <v>169</v>
      </c>
      <c r="M81" s="78" t="s">
        <v>73</v>
      </c>
    </row>
    <row r="82" spans="1:13" ht="15.75" x14ac:dyDescent="0.25">
      <c r="A82" s="98" t="s">
        <v>82</v>
      </c>
      <c r="B82" s="20" t="s">
        <v>104</v>
      </c>
      <c r="C82" s="91">
        <f t="shared" si="12"/>
        <v>198.73</v>
      </c>
      <c r="D82" s="131" t="s">
        <v>139</v>
      </c>
      <c r="E82" s="129">
        <v>0.3</v>
      </c>
      <c r="F82" s="26">
        <f t="shared" si="13"/>
        <v>283.8884809846154</v>
      </c>
      <c r="G82" s="77">
        <v>0</v>
      </c>
      <c r="H82" s="77">
        <v>0</v>
      </c>
      <c r="I82" s="21">
        <f t="shared" si="14"/>
        <v>309.4384442732308</v>
      </c>
      <c r="J82" s="90">
        <f t="shared" si="15"/>
        <v>1.0900000000000001</v>
      </c>
      <c r="K82" s="135">
        <f>'Standard price'!K82</f>
        <v>283.8884809846154</v>
      </c>
      <c r="L82" s="71" t="s">
        <v>170</v>
      </c>
      <c r="M82" s="78" t="s">
        <v>73</v>
      </c>
    </row>
    <row r="83" spans="1:13" ht="15.75" x14ac:dyDescent="0.25">
      <c r="A83" s="98" t="s">
        <v>82</v>
      </c>
      <c r="B83" s="20" t="s">
        <v>103</v>
      </c>
      <c r="C83" s="91">
        <f t="shared" si="12"/>
        <v>264.95</v>
      </c>
      <c r="D83" s="131" t="s">
        <v>139</v>
      </c>
      <c r="E83" s="129">
        <v>0.3</v>
      </c>
      <c r="F83" s="26">
        <f t="shared" si="13"/>
        <v>378.4948942818462</v>
      </c>
      <c r="G83" s="77">
        <v>0</v>
      </c>
      <c r="H83" s="77">
        <v>0</v>
      </c>
      <c r="I83" s="21">
        <f t="shared" si="14"/>
        <v>412.55943476721239</v>
      </c>
      <c r="J83" s="90">
        <f t="shared" si="15"/>
        <v>1.0900000000000001</v>
      </c>
      <c r="K83" s="135">
        <f>'Standard price'!K83</f>
        <v>378.4948942818462</v>
      </c>
      <c r="L83" s="71" t="s">
        <v>171</v>
      </c>
      <c r="M83" s="78" t="s">
        <v>73</v>
      </c>
    </row>
    <row r="84" spans="1:13" ht="15.75" x14ac:dyDescent="0.25">
      <c r="A84" s="98" t="s">
        <v>82</v>
      </c>
      <c r="B84" s="20" t="s">
        <v>102</v>
      </c>
      <c r="C84" s="140">
        <f t="shared" si="12"/>
        <v>327.39999999999998</v>
      </c>
      <c r="D84" s="141" t="s">
        <v>139</v>
      </c>
      <c r="E84" s="142">
        <v>0.3</v>
      </c>
      <c r="F84" s="26">
        <f t="shared" si="13"/>
        <v>467.70050233107685</v>
      </c>
      <c r="G84" s="77">
        <v>0</v>
      </c>
      <c r="H84" s="77">
        <v>0</v>
      </c>
      <c r="I84" s="21">
        <f t="shared" si="14"/>
        <v>509.79354754087382</v>
      </c>
      <c r="J84" s="90">
        <f t="shared" si="15"/>
        <v>1.0900000000000001</v>
      </c>
      <c r="K84" s="135">
        <f>'Standard price'!K84</f>
        <v>467.70050233107685</v>
      </c>
      <c r="L84" s="71" t="s">
        <v>172</v>
      </c>
      <c r="M84" s="78" t="s">
        <v>73</v>
      </c>
    </row>
    <row r="85" spans="1:13" ht="16.5" thickBot="1" x14ac:dyDescent="0.3">
      <c r="A85" s="99" t="s">
        <v>82</v>
      </c>
      <c r="B85" s="63" t="s">
        <v>197</v>
      </c>
      <c r="C85" s="103">
        <f t="shared" si="12"/>
        <v>694.66</v>
      </c>
      <c r="D85" s="132" t="s">
        <v>139</v>
      </c>
      <c r="E85" s="130">
        <v>0.3</v>
      </c>
      <c r="F85" s="65">
        <f t="shared" si="13"/>
        <v>992.36334377353853</v>
      </c>
      <c r="G85" s="105">
        <v>0</v>
      </c>
      <c r="H85" s="105">
        <v>0</v>
      </c>
      <c r="I85" s="64">
        <f t="shared" si="14"/>
        <v>1081.6760447131571</v>
      </c>
      <c r="J85" s="80">
        <f t="shared" si="15"/>
        <v>1.0900000000000001</v>
      </c>
      <c r="K85" s="139">
        <f>'Standard price'!K85</f>
        <v>992.36334377353853</v>
      </c>
      <c r="L85" s="146" t="s">
        <v>196</v>
      </c>
      <c r="M85" s="79" t="s">
        <v>73</v>
      </c>
    </row>
    <row r="86" spans="1:13" ht="16.5" thickTop="1" x14ac:dyDescent="0.25">
      <c r="A86" s="116" t="s">
        <v>83</v>
      </c>
      <c r="B86" s="117" t="s">
        <v>141</v>
      </c>
      <c r="C86" s="93">
        <f>ROUNDUP(F86*(1-E86),2)</f>
        <v>24.82</v>
      </c>
      <c r="D86" s="133" t="s">
        <v>139</v>
      </c>
      <c r="E86" s="126">
        <v>0.3</v>
      </c>
      <c r="F86" s="118">
        <f t="shared" si="13"/>
        <v>35.451439576615378</v>
      </c>
      <c r="G86" s="118">
        <v>0</v>
      </c>
      <c r="H86" s="118">
        <v>0</v>
      </c>
      <c r="I86" s="118">
        <f>J86*K86</f>
        <v>38.642069138510763</v>
      </c>
      <c r="J86" s="118">
        <f t="shared" si="15"/>
        <v>1.0900000000000001</v>
      </c>
      <c r="K86" s="119">
        <f>'Standard price'!K86</f>
        <v>35.451439576615378</v>
      </c>
      <c r="L86" s="120" t="s">
        <v>154</v>
      </c>
      <c r="M86" s="121" t="s">
        <v>73</v>
      </c>
    </row>
    <row r="87" spans="1:13" ht="15.75" x14ac:dyDescent="0.25">
      <c r="A87" s="100" t="s">
        <v>83</v>
      </c>
      <c r="B87" s="111" t="s">
        <v>142</v>
      </c>
      <c r="C87" s="93">
        <f t="shared" ref="C87:C98" si="16">ROUNDUP(F87*(1-E87),2)</f>
        <v>36.489999999999995</v>
      </c>
      <c r="D87" s="133" t="s">
        <v>139</v>
      </c>
      <c r="E87" s="126">
        <v>0.3</v>
      </c>
      <c r="F87" s="30">
        <f t="shared" si="13"/>
        <v>52.115462606769221</v>
      </c>
      <c r="G87" s="30">
        <v>0</v>
      </c>
      <c r="H87" s="30">
        <v>0</v>
      </c>
      <c r="I87" s="30">
        <f t="shared" ref="I87:I103" si="17">J87*K87</f>
        <v>56.805854241378455</v>
      </c>
      <c r="J87" s="30">
        <f t="shared" si="15"/>
        <v>1.0900000000000001</v>
      </c>
      <c r="K87" s="51">
        <f>'Standard price'!K87</f>
        <v>52.115462606769221</v>
      </c>
      <c r="L87" s="35" t="s">
        <v>155</v>
      </c>
      <c r="M87" s="52" t="s">
        <v>73</v>
      </c>
    </row>
    <row r="88" spans="1:13" ht="15.75" x14ac:dyDescent="0.25">
      <c r="A88" s="100" t="s">
        <v>83</v>
      </c>
      <c r="B88" s="111" t="s">
        <v>143</v>
      </c>
      <c r="C88" s="93">
        <f t="shared" si="16"/>
        <v>36.489999999999995</v>
      </c>
      <c r="D88" s="133" t="s">
        <v>139</v>
      </c>
      <c r="E88" s="126">
        <v>0.3</v>
      </c>
      <c r="F88" s="30">
        <f t="shared" si="13"/>
        <v>52.115462606769221</v>
      </c>
      <c r="G88" s="30">
        <v>0</v>
      </c>
      <c r="H88" s="30">
        <v>0</v>
      </c>
      <c r="I88" s="30">
        <f t="shared" si="17"/>
        <v>56.805854241378455</v>
      </c>
      <c r="J88" s="30">
        <f t="shared" si="15"/>
        <v>1.0900000000000001</v>
      </c>
      <c r="K88" s="51">
        <f>'Standard price'!K88</f>
        <v>52.115462606769221</v>
      </c>
      <c r="L88" s="35" t="s">
        <v>156</v>
      </c>
      <c r="M88" s="52" t="s">
        <v>73</v>
      </c>
    </row>
    <row r="89" spans="1:13" ht="15.75" x14ac:dyDescent="0.25">
      <c r="A89" s="100" t="s">
        <v>83</v>
      </c>
      <c r="B89" s="111" t="s">
        <v>144</v>
      </c>
      <c r="C89" s="93">
        <f t="shared" si="16"/>
        <v>36.489999999999995</v>
      </c>
      <c r="D89" s="133" t="s">
        <v>139</v>
      </c>
      <c r="E89" s="126">
        <v>0.3</v>
      </c>
      <c r="F89" s="30">
        <f t="shared" si="13"/>
        <v>52.115462606769221</v>
      </c>
      <c r="G89" s="30">
        <v>0</v>
      </c>
      <c r="H89" s="30">
        <v>0</v>
      </c>
      <c r="I89" s="30">
        <f t="shared" si="17"/>
        <v>56.805854241378455</v>
      </c>
      <c r="J89" s="30">
        <f t="shared" si="15"/>
        <v>1.0900000000000001</v>
      </c>
      <c r="K89" s="51">
        <f>'Standard price'!K89</f>
        <v>52.115462606769221</v>
      </c>
      <c r="L89" s="35" t="s">
        <v>157</v>
      </c>
      <c r="M89" s="52" t="s">
        <v>73</v>
      </c>
    </row>
    <row r="90" spans="1:13" ht="15.75" x14ac:dyDescent="0.25">
      <c r="A90" s="100" t="s">
        <v>83</v>
      </c>
      <c r="B90" s="111" t="s">
        <v>145</v>
      </c>
      <c r="C90" s="93">
        <f t="shared" si="16"/>
        <v>34.51</v>
      </c>
      <c r="D90" s="133" t="s">
        <v>139</v>
      </c>
      <c r="E90" s="126">
        <v>0.3</v>
      </c>
      <c r="F90" s="30">
        <f t="shared" si="13"/>
        <v>49.299658161230766</v>
      </c>
      <c r="G90" s="30">
        <v>0</v>
      </c>
      <c r="H90" s="30">
        <v>0</v>
      </c>
      <c r="I90" s="30">
        <f t="shared" si="17"/>
        <v>53.736627395741536</v>
      </c>
      <c r="J90" s="30">
        <f t="shared" si="15"/>
        <v>1.0900000000000001</v>
      </c>
      <c r="K90" s="51">
        <f>'Standard price'!K90</f>
        <v>49.299658161230766</v>
      </c>
      <c r="L90" s="35" t="s">
        <v>158</v>
      </c>
      <c r="M90" s="52" t="s">
        <v>73</v>
      </c>
    </row>
    <row r="91" spans="1:13" ht="15.75" x14ac:dyDescent="0.25">
      <c r="A91" s="100" t="s">
        <v>83</v>
      </c>
      <c r="B91" s="111" t="s">
        <v>146</v>
      </c>
      <c r="C91" s="93">
        <f t="shared" si="16"/>
        <v>39.589999999999996</v>
      </c>
      <c r="D91" s="133" t="s">
        <v>139</v>
      </c>
      <c r="E91" s="126">
        <v>0.3</v>
      </c>
      <c r="F91" s="30">
        <f t="shared" si="13"/>
        <v>56.546892553846149</v>
      </c>
      <c r="G91" s="30">
        <v>0</v>
      </c>
      <c r="H91" s="30">
        <v>0</v>
      </c>
      <c r="I91" s="30">
        <f t="shared" si="17"/>
        <v>61.636112883692306</v>
      </c>
      <c r="J91" s="30">
        <f t="shared" si="15"/>
        <v>1.0900000000000001</v>
      </c>
      <c r="K91" s="51">
        <f>'Standard price'!K91</f>
        <v>56.546892553846149</v>
      </c>
      <c r="L91" s="35" t="s">
        <v>159</v>
      </c>
      <c r="M91" s="52" t="s">
        <v>73</v>
      </c>
    </row>
    <row r="92" spans="1:13" ht="15.75" x14ac:dyDescent="0.25">
      <c r="A92" s="100" t="s">
        <v>83</v>
      </c>
      <c r="B92" s="111" t="s">
        <v>147</v>
      </c>
      <c r="C92" s="93">
        <f t="shared" si="16"/>
        <v>43.32</v>
      </c>
      <c r="D92" s="133" t="s">
        <v>139</v>
      </c>
      <c r="E92" s="126">
        <v>0.3</v>
      </c>
      <c r="F92" s="30">
        <f t="shared" si="13"/>
        <v>61.878456708923075</v>
      </c>
      <c r="G92" s="30">
        <v>0</v>
      </c>
      <c r="H92" s="30">
        <v>0</v>
      </c>
      <c r="I92" s="30">
        <f t="shared" si="17"/>
        <v>67.447517812726161</v>
      </c>
      <c r="J92" s="30">
        <f t="shared" si="15"/>
        <v>1.0900000000000001</v>
      </c>
      <c r="K92" s="51">
        <f>'Standard price'!K92</f>
        <v>61.878456708923075</v>
      </c>
      <c r="L92" s="35" t="s">
        <v>160</v>
      </c>
      <c r="M92" s="52" t="s">
        <v>73</v>
      </c>
    </row>
    <row r="93" spans="1:13" ht="15.75" x14ac:dyDescent="0.25">
      <c r="A93" s="100" t="s">
        <v>83</v>
      </c>
      <c r="B93" s="111" t="s">
        <v>148</v>
      </c>
      <c r="C93" s="93">
        <f t="shared" si="16"/>
        <v>42.64</v>
      </c>
      <c r="D93" s="133" t="s">
        <v>139</v>
      </c>
      <c r="E93" s="126">
        <v>0.3</v>
      </c>
      <c r="F93" s="30">
        <f t="shared" si="13"/>
        <v>60.909081407999992</v>
      </c>
      <c r="G93" s="30">
        <v>0</v>
      </c>
      <c r="H93" s="30">
        <v>0</v>
      </c>
      <c r="I93" s="30">
        <f t="shared" si="17"/>
        <v>66.390898734719997</v>
      </c>
      <c r="J93" s="30">
        <f t="shared" si="15"/>
        <v>1.0900000000000001</v>
      </c>
      <c r="K93" s="51">
        <f>'Standard price'!K93</f>
        <v>60.909081407999992</v>
      </c>
      <c r="L93" s="35" t="s">
        <v>161</v>
      </c>
      <c r="M93" s="52" t="s">
        <v>73</v>
      </c>
    </row>
    <row r="94" spans="1:13" ht="15.75" x14ac:dyDescent="0.25">
      <c r="A94" s="100" t="s">
        <v>83</v>
      </c>
      <c r="B94" s="111" t="s">
        <v>149</v>
      </c>
      <c r="C94" s="93">
        <f t="shared" si="16"/>
        <v>50.44</v>
      </c>
      <c r="D94" s="133" t="s">
        <v>139</v>
      </c>
      <c r="E94" s="126">
        <v>0.3</v>
      </c>
      <c r="F94" s="30">
        <f t="shared" si="13"/>
        <v>72.056897368615381</v>
      </c>
      <c r="G94" s="30">
        <v>0</v>
      </c>
      <c r="H94" s="30">
        <v>0</v>
      </c>
      <c r="I94" s="30">
        <f t="shared" si="17"/>
        <v>78.542018131790769</v>
      </c>
      <c r="J94" s="30">
        <f t="shared" ref="J94:J103" si="18">J$1</f>
        <v>1.0900000000000001</v>
      </c>
      <c r="K94" s="51">
        <f>'Standard price'!K94</f>
        <v>72.056897368615381</v>
      </c>
      <c r="L94" s="35" t="s">
        <v>162</v>
      </c>
      <c r="M94" s="52" t="s">
        <v>73</v>
      </c>
    </row>
    <row r="95" spans="1:13" ht="15.75" x14ac:dyDescent="0.25">
      <c r="A95" s="100" t="s">
        <v>83</v>
      </c>
      <c r="B95" s="111" t="s">
        <v>150</v>
      </c>
      <c r="C95" s="93">
        <f t="shared" si="16"/>
        <v>48.86</v>
      </c>
      <c r="D95" s="133" t="s">
        <v>139</v>
      </c>
      <c r="E95" s="126">
        <v>0.3</v>
      </c>
      <c r="F95" s="30">
        <f t="shared" si="13"/>
        <v>69.795021666461537</v>
      </c>
      <c r="G95" s="30">
        <v>0</v>
      </c>
      <c r="H95" s="30">
        <v>0</v>
      </c>
      <c r="I95" s="30">
        <f t="shared" si="17"/>
        <v>76.076573616443085</v>
      </c>
      <c r="J95" s="30">
        <f t="shared" si="18"/>
        <v>1.0900000000000001</v>
      </c>
      <c r="K95" s="51">
        <f>'Standard price'!K95</f>
        <v>69.795021666461537</v>
      </c>
      <c r="L95" s="35" t="s">
        <v>163</v>
      </c>
      <c r="M95" s="52" t="s">
        <v>73</v>
      </c>
    </row>
    <row r="96" spans="1:13" ht="15.75" x14ac:dyDescent="0.25">
      <c r="A96" s="100" t="s">
        <v>83</v>
      </c>
      <c r="B96" s="111" t="s">
        <v>151</v>
      </c>
      <c r="C96" s="93">
        <f t="shared" si="16"/>
        <v>51.54</v>
      </c>
      <c r="D96" s="133" t="s">
        <v>139</v>
      </c>
      <c r="E96" s="126">
        <v>0.3</v>
      </c>
      <c r="F96" s="30">
        <f t="shared" si="13"/>
        <v>73.626362141538451</v>
      </c>
      <c r="G96" s="30">
        <v>0</v>
      </c>
      <c r="H96" s="30">
        <v>0</v>
      </c>
      <c r="I96" s="30">
        <f t="shared" si="17"/>
        <v>80.252734734276913</v>
      </c>
      <c r="J96" s="30">
        <f t="shared" si="18"/>
        <v>1.0900000000000001</v>
      </c>
      <c r="K96" s="51">
        <f>'Standard price'!K96</f>
        <v>73.626362141538451</v>
      </c>
      <c r="L96" s="35" t="s">
        <v>164</v>
      </c>
      <c r="M96" s="52" t="s">
        <v>73</v>
      </c>
    </row>
    <row r="97" spans="1:13" ht="15.75" x14ac:dyDescent="0.25">
      <c r="A97" s="100" t="s">
        <v>83</v>
      </c>
      <c r="B97" s="111" t="s">
        <v>152</v>
      </c>
      <c r="C97" s="93">
        <f t="shared" si="16"/>
        <v>72.58</v>
      </c>
      <c r="D97" s="133" t="s">
        <v>139</v>
      </c>
      <c r="E97" s="126">
        <v>0.3</v>
      </c>
      <c r="F97" s="30">
        <f t="shared" si="13"/>
        <v>103.67699647015384</v>
      </c>
      <c r="G97" s="30">
        <v>0</v>
      </c>
      <c r="H97" s="30">
        <v>0</v>
      </c>
      <c r="I97" s="30">
        <f t="shared" si="17"/>
        <v>113.00792615246769</v>
      </c>
      <c r="J97" s="30">
        <f t="shared" si="18"/>
        <v>1.0900000000000001</v>
      </c>
      <c r="K97" s="51">
        <f>'Standard price'!K97</f>
        <v>103.67699647015384</v>
      </c>
      <c r="L97" s="35" t="s">
        <v>165</v>
      </c>
      <c r="M97" s="52" t="s">
        <v>73</v>
      </c>
    </row>
    <row r="98" spans="1:13" ht="16.5" thickBot="1" x14ac:dyDescent="0.3">
      <c r="A98" s="101" t="s">
        <v>83</v>
      </c>
      <c r="B98" s="112" t="s">
        <v>153</v>
      </c>
      <c r="C98" s="128">
        <f t="shared" si="16"/>
        <v>79.150000000000006</v>
      </c>
      <c r="D98" s="134" t="s">
        <v>139</v>
      </c>
      <c r="E98" s="127">
        <v>0.3</v>
      </c>
      <c r="F98" s="46">
        <f t="shared" si="13"/>
        <v>113.07070474338462</v>
      </c>
      <c r="G98" s="38">
        <v>0</v>
      </c>
      <c r="H98" s="38">
        <v>0</v>
      </c>
      <c r="I98" s="38">
        <f t="shared" si="17"/>
        <v>123.24706817028925</v>
      </c>
      <c r="J98" s="38">
        <f t="shared" si="18"/>
        <v>1.0900000000000001</v>
      </c>
      <c r="K98" s="122">
        <f>'Standard price'!K98</f>
        <v>113.07070474338462</v>
      </c>
      <c r="L98" s="123" t="s">
        <v>166</v>
      </c>
      <c r="M98" s="56" t="s">
        <v>73</v>
      </c>
    </row>
    <row r="99" spans="1:13" ht="16.5" thickTop="1" x14ac:dyDescent="0.25">
      <c r="A99" s="98" t="s">
        <v>84</v>
      </c>
      <c r="B99" s="106" t="s">
        <v>85</v>
      </c>
      <c r="C99" s="91">
        <f>ROUNDUP(F99*(1-E99),2)</f>
        <v>832.2</v>
      </c>
      <c r="D99" s="131" t="s">
        <v>139</v>
      </c>
      <c r="E99" s="129">
        <v>0.3</v>
      </c>
      <c r="F99" s="21">
        <f t="shared" si="13"/>
        <v>1188.8464851249234</v>
      </c>
      <c r="G99" s="21">
        <v>0</v>
      </c>
      <c r="H99" s="21">
        <v>0</v>
      </c>
      <c r="I99" s="21">
        <f t="shared" si="17"/>
        <v>1295.8426687861665</v>
      </c>
      <c r="J99" s="21">
        <f t="shared" si="18"/>
        <v>1.0900000000000001</v>
      </c>
      <c r="K99" s="58">
        <f>'Standard price'!K99</f>
        <v>1188.8464851249234</v>
      </c>
      <c r="L99" s="107">
        <v>3791641800</v>
      </c>
      <c r="M99" s="78" t="s">
        <v>73</v>
      </c>
    </row>
    <row r="100" spans="1:13" ht="15.75" x14ac:dyDescent="0.25">
      <c r="A100" s="98" t="s">
        <v>84</v>
      </c>
      <c r="B100" s="108" t="s">
        <v>86</v>
      </c>
      <c r="C100" s="91">
        <f>ROUNDUP(F100*(1-E100),2)</f>
        <v>803.52</v>
      </c>
      <c r="D100" s="131" t="s">
        <v>139</v>
      </c>
      <c r="E100" s="129">
        <v>0.3</v>
      </c>
      <c r="F100" s="21">
        <f t="shared" si="13"/>
        <v>1147.8788384787695</v>
      </c>
      <c r="G100" s="21">
        <v>0</v>
      </c>
      <c r="H100" s="21">
        <v>0</v>
      </c>
      <c r="I100" s="21">
        <f t="shared" si="17"/>
        <v>1251.1879339418588</v>
      </c>
      <c r="J100" s="21">
        <f t="shared" si="18"/>
        <v>1.0900000000000001</v>
      </c>
      <c r="K100" s="58">
        <f>'Standard price'!K100</f>
        <v>1147.8788384787695</v>
      </c>
      <c r="L100" s="107">
        <v>3799302701</v>
      </c>
      <c r="M100" s="78" t="s">
        <v>73</v>
      </c>
    </row>
    <row r="101" spans="1:13" ht="15.75" x14ac:dyDescent="0.25">
      <c r="A101" s="98" t="s">
        <v>84</v>
      </c>
      <c r="B101" s="108" t="s">
        <v>87</v>
      </c>
      <c r="C101" s="91">
        <f>ROUNDUP(F101*(1-E101),2)</f>
        <v>728.8</v>
      </c>
      <c r="D101" s="131" t="s">
        <v>139</v>
      </c>
      <c r="E101" s="129">
        <v>0.3</v>
      </c>
      <c r="F101" s="21">
        <f t="shared" si="13"/>
        <v>1041.1321535556924</v>
      </c>
      <c r="G101" s="21">
        <v>0</v>
      </c>
      <c r="H101" s="21">
        <v>0</v>
      </c>
      <c r="I101" s="21">
        <f t="shared" si="17"/>
        <v>1134.8340473757048</v>
      </c>
      <c r="J101" s="21">
        <f t="shared" si="18"/>
        <v>1.0900000000000001</v>
      </c>
      <c r="K101" s="58">
        <f>'Standard price'!K101</f>
        <v>1041.1321535556924</v>
      </c>
      <c r="L101" s="107">
        <v>3799648600</v>
      </c>
      <c r="M101" s="78" t="s">
        <v>73</v>
      </c>
    </row>
    <row r="102" spans="1:13" ht="15.75" x14ac:dyDescent="0.25">
      <c r="A102" s="98" t="s">
        <v>84</v>
      </c>
      <c r="B102" s="108" t="s">
        <v>88</v>
      </c>
      <c r="C102" s="91">
        <f>ROUNDUP(F102*(1-E102),2)</f>
        <v>768.23</v>
      </c>
      <c r="D102" s="131" t="s">
        <v>139</v>
      </c>
      <c r="E102" s="129">
        <v>0.3</v>
      </c>
      <c r="F102" s="21">
        <f t="shared" si="13"/>
        <v>1097.4713228307694</v>
      </c>
      <c r="G102" s="21">
        <v>0</v>
      </c>
      <c r="H102" s="21">
        <v>0</v>
      </c>
      <c r="I102" s="21">
        <f t="shared" si="17"/>
        <v>1196.2437418855388</v>
      </c>
      <c r="J102" s="21">
        <f t="shared" si="18"/>
        <v>1.0900000000000001</v>
      </c>
      <c r="K102" s="58">
        <f>'Standard price'!K102</f>
        <v>1097.4713228307694</v>
      </c>
      <c r="L102" s="107">
        <v>3799503100</v>
      </c>
      <c r="M102" s="78" t="s">
        <v>73</v>
      </c>
    </row>
    <row r="103" spans="1:13" ht="16.5" thickBot="1" x14ac:dyDescent="0.3">
      <c r="A103" s="99" t="s">
        <v>84</v>
      </c>
      <c r="B103" s="109" t="s">
        <v>107</v>
      </c>
      <c r="C103" s="103">
        <f>ROUNDUP(F103*(1-E103),2)</f>
        <v>1960.28</v>
      </c>
      <c r="D103" s="132" t="s">
        <v>139</v>
      </c>
      <c r="E103" s="130">
        <v>0.3</v>
      </c>
      <c r="F103" s="64">
        <f t="shared" si="13"/>
        <v>2800.3867621809231</v>
      </c>
      <c r="G103" s="64">
        <v>0</v>
      </c>
      <c r="H103" s="64">
        <v>0</v>
      </c>
      <c r="I103" s="64">
        <f t="shared" si="17"/>
        <v>3052.4215707772064</v>
      </c>
      <c r="J103" s="64">
        <f t="shared" si="18"/>
        <v>1.0900000000000001</v>
      </c>
      <c r="K103" s="66">
        <f>'Standard price'!K103</f>
        <v>2800.3867621809231</v>
      </c>
      <c r="L103" s="110">
        <v>3798101490</v>
      </c>
      <c r="M103" s="79" t="s">
        <v>73</v>
      </c>
    </row>
    <row r="104" spans="1:13" ht="15.75" thickTop="1" x14ac:dyDescent="0.25">
      <c r="C104" s="18"/>
    </row>
    <row r="105" spans="1:13" x14ac:dyDescent="0.25">
      <c r="C105" s="18"/>
    </row>
    <row r="106" spans="1:13" x14ac:dyDescent="0.25">
      <c r="C106" s="18"/>
    </row>
    <row r="107" spans="1:13" x14ac:dyDescent="0.25">
      <c r="C107" s="18"/>
    </row>
  </sheetData>
  <pageMargins left="0.7" right="0.7" top="0.75" bottom="0.75" header="0.3" footer="0.3"/>
  <pageSetup orientation="portrait" r:id="rId1"/>
  <ignoredErrors>
    <ignoredError sqref="L86:L103 L3:L41 L63:L66 L71:L72 L77:L84 L50:L55 L42:L49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tabColor rgb="FF00B0F0"/>
  </sheetPr>
  <dimension ref="A1:P107"/>
  <sheetViews>
    <sheetView showGridLines="0" zoomScale="80" zoomScaleNormal="80" workbookViewId="0">
      <pane ySplit="2" topLeftCell="A3" activePane="bottomLeft" state="frozen"/>
      <selection pane="bottomLeft"/>
    </sheetView>
  </sheetViews>
  <sheetFormatPr defaultColWidth="9.140625" defaultRowHeight="15" x14ac:dyDescent="0.25"/>
  <cols>
    <col min="1" max="1" width="20" customWidth="1"/>
    <col min="2" max="2" width="95.7109375" customWidth="1"/>
    <col min="3" max="3" width="15.7109375" customWidth="1"/>
    <col min="4" max="4" width="9.140625" style="5"/>
    <col min="5" max="6" width="11.28515625" customWidth="1"/>
    <col min="10" max="10" width="15.7109375" customWidth="1"/>
    <col min="11" max="11" width="16.5703125" style="5" customWidth="1"/>
    <col min="12" max="12" width="40.85546875" style="5" customWidth="1"/>
    <col min="13" max="13" width="46" bestFit="1" customWidth="1"/>
    <col min="14" max="14" width="10" customWidth="1"/>
    <col min="15" max="15" width="4.140625" customWidth="1"/>
    <col min="16" max="16" width="21" customWidth="1"/>
  </cols>
  <sheetData>
    <row r="1" spans="1:16" ht="15.75" thickBot="1" x14ac:dyDescent="0.3">
      <c r="B1" s="1"/>
      <c r="C1" s="1"/>
      <c r="D1" s="2"/>
      <c r="E1" s="1"/>
      <c r="F1" s="1"/>
      <c r="G1" s="1"/>
      <c r="H1" s="3" t="s">
        <v>0</v>
      </c>
      <c r="I1" s="4"/>
      <c r="J1" s="1">
        <f>'Standard price'!J1</f>
        <v>1.0900000000000001</v>
      </c>
    </row>
    <row r="2" spans="1:16" ht="45.75" customHeight="1" x14ac:dyDescent="0.25">
      <c r="A2" s="95" t="s">
        <v>89</v>
      </c>
      <c r="B2" s="97" t="s">
        <v>1</v>
      </c>
      <c r="C2" s="96" t="s">
        <v>2</v>
      </c>
      <c r="D2" s="124" t="s">
        <v>138</v>
      </c>
      <c r="E2" s="125" t="s">
        <v>137</v>
      </c>
      <c r="F2" s="124" t="s">
        <v>3</v>
      </c>
      <c r="G2" s="124" t="s">
        <v>4</v>
      </c>
      <c r="H2" s="124" t="s">
        <v>5</v>
      </c>
      <c r="I2" s="124" t="s">
        <v>6</v>
      </c>
      <c r="J2" s="124" t="s">
        <v>7</v>
      </c>
      <c r="K2" s="102" t="s">
        <v>136</v>
      </c>
      <c r="L2" s="125" t="s">
        <v>8</v>
      </c>
      <c r="M2" s="125" t="s">
        <v>9</v>
      </c>
    </row>
    <row r="3" spans="1:16" ht="15.75" x14ac:dyDescent="0.25">
      <c r="A3" s="100" t="s">
        <v>114</v>
      </c>
      <c r="B3" s="36" t="s">
        <v>116</v>
      </c>
      <c r="C3" s="93">
        <f t="shared" ref="C3:C49" si="0">ROUNDUP(F3/D3,2)</f>
        <v>46.56</v>
      </c>
      <c r="D3" s="136" t="s">
        <v>140</v>
      </c>
      <c r="E3" s="30" t="s">
        <v>139</v>
      </c>
      <c r="F3" s="41">
        <f t="shared" ref="F3:F10" si="1">K3+H3+G3</f>
        <v>46.56</v>
      </c>
      <c r="G3" s="30">
        <v>0</v>
      </c>
      <c r="H3" s="30">
        <v>0</v>
      </c>
      <c r="I3" s="30">
        <f t="shared" ref="I3:I49" si="2">J3*K3</f>
        <v>50.750400000000006</v>
      </c>
      <c r="J3" s="30">
        <f t="shared" ref="J3:J35" si="3">J$1</f>
        <v>1.0900000000000001</v>
      </c>
      <c r="K3" s="31">
        <f>'Standard price'!K3</f>
        <v>46.56</v>
      </c>
      <c r="L3" s="85" t="s">
        <v>124</v>
      </c>
      <c r="M3" s="45" t="s">
        <v>115</v>
      </c>
      <c r="P3" s="6"/>
    </row>
    <row r="4" spans="1:16" ht="15.75" x14ac:dyDescent="0.25">
      <c r="A4" s="100" t="s">
        <v>114</v>
      </c>
      <c r="B4" s="86" t="s">
        <v>117</v>
      </c>
      <c r="C4" s="93">
        <f t="shared" si="0"/>
        <v>61.97</v>
      </c>
      <c r="D4" s="30">
        <v>1</v>
      </c>
      <c r="E4" s="30" t="s">
        <v>139</v>
      </c>
      <c r="F4" s="41">
        <f t="shared" si="1"/>
        <v>61.97</v>
      </c>
      <c r="G4" s="30">
        <v>0</v>
      </c>
      <c r="H4" s="30">
        <v>0</v>
      </c>
      <c r="I4" s="30">
        <f t="shared" si="2"/>
        <v>67.547300000000007</v>
      </c>
      <c r="J4" s="53">
        <f t="shared" si="3"/>
        <v>1.0900000000000001</v>
      </c>
      <c r="K4" s="31">
        <f>'Standard price'!K4</f>
        <v>61.97</v>
      </c>
      <c r="L4" s="87" t="s">
        <v>125</v>
      </c>
      <c r="M4" s="45" t="s">
        <v>115</v>
      </c>
    </row>
    <row r="5" spans="1:16" ht="15.75" x14ac:dyDescent="0.25">
      <c r="A5" s="100" t="s">
        <v>114</v>
      </c>
      <c r="B5" s="86" t="s">
        <v>118</v>
      </c>
      <c r="C5" s="93">
        <f t="shared" si="0"/>
        <v>95.3</v>
      </c>
      <c r="D5" s="30">
        <v>1</v>
      </c>
      <c r="E5" s="30" t="s">
        <v>139</v>
      </c>
      <c r="F5" s="41">
        <f t="shared" si="1"/>
        <v>95.3</v>
      </c>
      <c r="G5" s="30">
        <v>0</v>
      </c>
      <c r="H5" s="30">
        <v>0</v>
      </c>
      <c r="I5" s="30">
        <f t="shared" si="2"/>
        <v>103.87700000000001</v>
      </c>
      <c r="J5" s="53">
        <f t="shared" si="3"/>
        <v>1.0900000000000001</v>
      </c>
      <c r="K5" s="31">
        <f>'Standard price'!K5</f>
        <v>95.3</v>
      </c>
      <c r="L5" s="87" t="s">
        <v>126</v>
      </c>
      <c r="M5" s="45" t="s">
        <v>115</v>
      </c>
    </row>
    <row r="6" spans="1:16" ht="15.75" x14ac:dyDescent="0.25">
      <c r="A6" s="100" t="s">
        <v>114</v>
      </c>
      <c r="B6" s="86" t="s">
        <v>119</v>
      </c>
      <c r="C6" s="93">
        <f t="shared" si="0"/>
        <v>111.37</v>
      </c>
      <c r="D6" s="30">
        <v>1</v>
      </c>
      <c r="E6" s="30" t="s">
        <v>139</v>
      </c>
      <c r="F6" s="41">
        <f t="shared" si="1"/>
        <v>111.37</v>
      </c>
      <c r="G6" s="30">
        <v>0</v>
      </c>
      <c r="H6" s="30">
        <v>0</v>
      </c>
      <c r="I6" s="30">
        <f t="shared" si="2"/>
        <v>121.39330000000001</v>
      </c>
      <c r="J6" s="53">
        <f t="shared" si="3"/>
        <v>1.0900000000000001</v>
      </c>
      <c r="K6" s="31">
        <f>'Standard price'!K6</f>
        <v>111.37</v>
      </c>
      <c r="L6" s="87" t="s">
        <v>127</v>
      </c>
      <c r="M6" s="45" t="s">
        <v>115</v>
      </c>
    </row>
    <row r="7" spans="1:16" ht="15.75" x14ac:dyDescent="0.25">
      <c r="A7" s="100" t="s">
        <v>114</v>
      </c>
      <c r="B7" s="86" t="s">
        <v>120</v>
      </c>
      <c r="C7" s="93">
        <f t="shared" si="0"/>
        <v>129.18</v>
      </c>
      <c r="D7" s="30">
        <v>1</v>
      </c>
      <c r="E7" s="30" t="s">
        <v>139</v>
      </c>
      <c r="F7" s="41">
        <f t="shared" si="1"/>
        <v>129.17999999999998</v>
      </c>
      <c r="G7" s="30">
        <v>0</v>
      </c>
      <c r="H7" s="30">
        <v>0</v>
      </c>
      <c r="I7" s="30">
        <f t="shared" si="2"/>
        <v>140.80619999999999</v>
      </c>
      <c r="J7" s="53">
        <f t="shared" si="3"/>
        <v>1.0900000000000001</v>
      </c>
      <c r="K7" s="31">
        <f>'Standard price'!K7</f>
        <v>129.17999999999998</v>
      </c>
      <c r="L7" s="87" t="s">
        <v>128</v>
      </c>
      <c r="M7" s="45" t="s">
        <v>115</v>
      </c>
    </row>
    <row r="8" spans="1:16" ht="15.75" x14ac:dyDescent="0.25">
      <c r="A8" s="100" t="s">
        <v>114</v>
      </c>
      <c r="B8" s="86" t="s">
        <v>121</v>
      </c>
      <c r="C8" s="93">
        <f t="shared" si="0"/>
        <v>152.29</v>
      </c>
      <c r="D8" s="30">
        <v>1</v>
      </c>
      <c r="E8" s="30" t="s">
        <v>139</v>
      </c>
      <c r="F8" s="41">
        <f t="shared" si="1"/>
        <v>152.29000000000002</v>
      </c>
      <c r="G8" s="30">
        <v>0</v>
      </c>
      <c r="H8" s="30">
        <v>0</v>
      </c>
      <c r="I8" s="30">
        <f t="shared" si="2"/>
        <v>165.99610000000004</v>
      </c>
      <c r="J8" s="53">
        <f t="shared" si="3"/>
        <v>1.0900000000000001</v>
      </c>
      <c r="K8" s="31">
        <f>'Standard price'!K8</f>
        <v>152.29000000000002</v>
      </c>
      <c r="L8" s="87" t="s">
        <v>129</v>
      </c>
      <c r="M8" s="45" t="s">
        <v>115</v>
      </c>
    </row>
    <row r="9" spans="1:16" ht="15.75" x14ac:dyDescent="0.25">
      <c r="A9" s="100" t="s">
        <v>114</v>
      </c>
      <c r="B9" s="36" t="s">
        <v>122</v>
      </c>
      <c r="C9" s="93">
        <f t="shared" si="0"/>
        <v>204.25</v>
      </c>
      <c r="D9" s="30">
        <v>1</v>
      </c>
      <c r="E9" s="30" t="s">
        <v>139</v>
      </c>
      <c r="F9" s="41">
        <f t="shared" si="1"/>
        <v>204.25000000000003</v>
      </c>
      <c r="G9" s="30">
        <v>0</v>
      </c>
      <c r="H9" s="30">
        <v>0</v>
      </c>
      <c r="I9" s="30">
        <f t="shared" si="2"/>
        <v>222.63250000000005</v>
      </c>
      <c r="J9" s="53">
        <f t="shared" si="3"/>
        <v>1.0900000000000001</v>
      </c>
      <c r="K9" s="31">
        <f>'Standard price'!K9</f>
        <v>204.25000000000003</v>
      </c>
      <c r="L9" s="87" t="s">
        <v>130</v>
      </c>
      <c r="M9" s="45" t="s">
        <v>115</v>
      </c>
    </row>
    <row r="10" spans="1:16" ht="16.5" thickBot="1" x14ac:dyDescent="0.3">
      <c r="A10" s="101" t="s">
        <v>114</v>
      </c>
      <c r="B10" s="37" t="s">
        <v>123</v>
      </c>
      <c r="C10" s="94">
        <f t="shared" si="0"/>
        <v>207.84</v>
      </c>
      <c r="D10" s="38">
        <v>1</v>
      </c>
      <c r="E10" s="38" t="s">
        <v>139</v>
      </c>
      <c r="F10" s="46">
        <f t="shared" si="1"/>
        <v>207.84</v>
      </c>
      <c r="G10" s="38">
        <v>0</v>
      </c>
      <c r="H10" s="38">
        <v>0</v>
      </c>
      <c r="I10" s="38">
        <f t="shared" si="2"/>
        <v>226.54560000000001</v>
      </c>
      <c r="J10" s="55">
        <f t="shared" si="3"/>
        <v>1.0900000000000001</v>
      </c>
      <c r="K10" s="57">
        <f>'Standard price'!K10</f>
        <v>207.84</v>
      </c>
      <c r="L10" s="88" t="s">
        <v>131</v>
      </c>
      <c r="M10" s="89" t="s">
        <v>115</v>
      </c>
      <c r="P10" s="7"/>
    </row>
    <row r="11" spans="1:16" ht="16.5" thickTop="1" x14ac:dyDescent="0.25">
      <c r="A11" s="98" t="s">
        <v>10</v>
      </c>
      <c r="B11" s="20" t="s">
        <v>11</v>
      </c>
      <c r="C11" s="91">
        <f t="shared" si="0"/>
        <v>43.26</v>
      </c>
      <c r="D11" s="21">
        <v>1</v>
      </c>
      <c r="E11" s="21" t="s">
        <v>139</v>
      </c>
      <c r="F11" s="21">
        <f>K11+H11+G11</f>
        <v>43.26</v>
      </c>
      <c r="G11" s="21">
        <v>0</v>
      </c>
      <c r="H11" s="21">
        <v>0</v>
      </c>
      <c r="I11" s="21">
        <f t="shared" si="2"/>
        <v>47.153399999999998</v>
      </c>
      <c r="J11" s="21">
        <f t="shared" si="3"/>
        <v>1.0900000000000001</v>
      </c>
      <c r="K11" s="22">
        <f>'Standard price'!K11</f>
        <v>43.26</v>
      </c>
      <c r="L11" s="23" t="s">
        <v>12</v>
      </c>
      <c r="M11" s="24" t="s">
        <v>13</v>
      </c>
    </row>
    <row r="12" spans="1:16" ht="15.75" x14ac:dyDescent="0.25">
      <c r="A12" s="98" t="s">
        <v>10</v>
      </c>
      <c r="B12" s="20" t="s">
        <v>14</v>
      </c>
      <c r="C12" s="91">
        <f t="shared" si="0"/>
        <v>58.82</v>
      </c>
      <c r="D12" s="21">
        <v>1</v>
      </c>
      <c r="E12" s="21" t="s">
        <v>139</v>
      </c>
      <c r="F12" s="21">
        <f t="shared" ref="F12:F76" si="4">K12+H12+G12</f>
        <v>58.82</v>
      </c>
      <c r="G12" s="21">
        <v>0</v>
      </c>
      <c r="H12" s="21">
        <v>0</v>
      </c>
      <c r="I12" s="21">
        <f t="shared" si="2"/>
        <v>64.113800000000012</v>
      </c>
      <c r="J12" s="21">
        <f t="shared" si="3"/>
        <v>1.0900000000000001</v>
      </c>
      <c r="K12" s="22">
        <f>'Standard price'!K12</f>
        <v>58.82</v>
      </c>
      <c r="L12" s="23" t="s">
        <v>15</v>
      </c>
      <c r="M12" s="24" t="s">
        <v>13</v>
      </c>
    </row>
    <row r="13" spans="1:16" ht="15.75" x14ac:dyDescent="0.25">
      <c r="A13" s="98" t="s">
        <v>10</v>
      </c>
      <c r="B13" s="20" t="s">
        <v>16</v>
      </c>
      <c r="C13" s="91">
        <f t="shared" si="0"/>
        <v>118.99</v>
      </c>
      <c r="D13" s="21">
        <v>1</v>
      </c>
      <c r="E13" s="21" t="s">
        <v>139</v>
      </c>
      <c r="F13" s="21">
        <f t="shared" si="4"/>
        <v>118.99</v>
      </c>
      <c r="G13" s="21">
        <v>0</v>
      </c>
      <c r="H13" s="21">
        <v>0</v>
      </c>
      <c r="I13" s="21">
        <f t="shared" si="2"/>
        <v>129.69910000000002</v>
      </c>
      <c r="J13" s="21">
        <f t="shared" si="3"/>
        <v>1.0900000000000001</v>
      </c>
      <c r="K13" s="22">
        <f>'Standard price'!K13</f>
        <v>118.99</v>
      </c>
      <c r="L13" s="23" t="s">
        <v>17</v>
      </c>
      <c r="M13" s="24" t="s">
        <v>13</v>
      </c>
      <c r="N13" s="8"/>
      <c r="P13" s="9"/>
    </row>
    <row r="14" spans="1:16" ht="15.75" x14ac:dyDescent="0.25">
      <c r="A14" s="98" t="s">
        <v>10</v>
      </c>
      <c r="B14" s="20" t="s">
        <v>18</v>
      </c>
      <c r="C14" s="91">
        <f t="shared" si="0"/>
        <v>129.80000000000001</v>
      </c>
      <c r="D14" s="21">
        <v>1</v>
      </c>
      <c r="E14" s="21" t="s">
        <v>139</v>
      </c>
      <c r="F14" s="21">
        <f t="shared" si="4"/>
        <v>129.80000000000001</v>
      </c>
      <c r="G14" s="21">
        <v>0</v>
      </c>
      <c r="H14" s="21">
        <v>0</v>
      </c>
      <c r="I14" s="21">
        <f t="shared" si="2"/>
        <v>141.48200000000003</v>
      </c>
      <c r="J14" s="21">
        <f t="shared" si="3"/>
        <v>1.0900000000000001</v>
      </c>
      <c r="K14" s="22">
        <f>'Standard price'!K14</f>
        <v>129.80000000000001</v>
      </c>
      <c r="L14" s="23" t="s">
        <v>19</v>
      </c>
      <c r="M14" s="24" t="s">
        <v>13</v>
      </c>
      <c r="N14" s="8"/>
      <c r="P14" s="9"/>
    </row>
    <row r="15" spans="1:16" ht="15.75" x14ac:dyDescent="0.25">
      <c r="A15" s="98" t="s">
        <v>10</v>
      </c>
      <c r="B15" s="20" t="s">
        <v>20</v>
      </c>
      <c r="C15" s="91">
        <f t="shared" si="0"/>
        <v>145.85</v>
      </c>
      <c r="D15" s="21">
        <v>1</v>
      </c>
      <c r="E15" s="21" t="s">
        <v>139</v>
      </c>
      <c r="F15" s="21">
        <f t="shared" si="4"/>
        <v>145.85</v>
      </c>
      <c r="G15" s="21">
        <v>0</v>
      </c>
      <c r="H15" s="21">
        <v>0</v>
      </c>
      <c r="I15" s="21">
        <f t="shared" si="2"/>
        <v>158.97650000000002</v>
      </c>
      <c r="J15" s="21">
        <f t="shared" si="3"/>
        <v>1.0900000000000001</v>
      </c>
      <c r="K15" s="22">
        <f>'Standard price'!K15</f>
        <v>145.85</v>
      </c>
      <c r="L15" s="25" t="s">
        <v>21</v>
      </c>
      <c r="M15" s="24" t="s">
        <v>13</v>
      </c>
      <c r="N15" s="8"/>
      <c r="P15" s="9"/>
    </row>
    <row r="16" spans="1:16" ht="15.75" x14ac:dyDescent="0.25">
      <c r="A16" s="98" t="s">
        <v>10</v>
      </c>
      <c r="B16" s="20" t="s">
        <v>22</v>
      </c>
      <c r="C16" s="91">
        <f t="shared" si="0"/>
        <v>168.61</v>
      </c>
      <c r="D16" s="21">
        <v>1</v>
      </c>
      <c r="E16" s="21" t="s">
        <v>139</v>
      </c>
      <c r="F16" s="21">
        <f t="shared" si="4"/>
        <v>168.61</v>
      </c>
      <c r="G16" s="21">
        <v>0</v>
      </c>
      <c r="H16" s="21">
        <v>0</v>
      </c>
      <c r="I16" s="21">
        <f t="shared" si="2"/>
        <v>183.78490000000002</v>
      </c>
      <c r="J16" s="21">
        <f t="shared" si="3"/>
        <v>1.0900000000000001</v>
      </c>
      <c r="K16" s="22">
        <f>'Standard price'!K16</f>
        <v>168.61</v>
      </c>
      <c r="L16" s="23" t="s">
        <v>23</v>
      </c>
      <c r="M16" s="24" t="s">
        <v>13</v>
      </c>
      <c r="N16" s="8"/>
      <c r="P16" s="9"/>
    </row>
    <row r="17" spans="1:16" ht="15.75" x14ac:dyDescent="0.25">
      <c r="A17" s="98" t="s">
        <v>10</v>
      </c>
      <c r="B17" s="20" t="s">
        <v>24</v>
      </c>
      <c r="C17" s="91">
        <f t="shared" si="0"/>
        <v>165.8</v>
      </c>
      <c r="D17" s="21">
        <v>1</v>
      </c>
      <c r="E17" s="21" t="s">
        <v>139</v>
      </c>
      <c r="F17" s="21">
        <f t="shared" si="4"/>
        <v>165.8</v>
      </c>
      <c r="G17" s="21">
        <v>0</v>
      </c>
      <c r="H17" s="21">
        <v>0</v>
      </c>
      <c r="I17" s="21">
        <f t="shared" si="2"/>
        <v>180.72200000000004</v>
      </c>
      <c r="J17" s="21">
        <f t="shared" si="3"/>
        <v>1.0900000000000001</v>
      </c>
      <c r="K17" s="22">
        <f>'Standard price'!K17</f>
        <v>165.8</v>
      </c>
      <c r="L17" s="23" t="s">
        <v>25</v>
      </c>
      <c r="M17" s="24" t="s">
        <v>13</v>
      </c>
      <c r="N17" s="8"/>
    </row>
    <row r="18" spans="1:16" ht="15.75" x14ac:dyDescent="0.25">
      <c r="A18" s="98" t="s">
        <v>10</v>
      </c>
      <c r="B18" s="20" t="s">
        <v>94</v>
      </c>
      <c r="C18" s="91">
        <f t="shared" si="0"/>
        <v>252.45</v>
      </c>
      <c r="D18" s="26">
        <v>1</v>
      </c>
      <c r="E18" s="21" t="s">
        <v>139</v>
      </c>
      <c r="F18" s="21">
        <f t="shared" si="4"/>
        <v>252.45</v>
      </c>
      <c r="G18" s="21">
        <v>0</v>
      </c>
      <c r="H18" s="21">
        <v>0</v>
      </c>
      <c r="I18" s="21">
        <f t="shared" si="2"/>
        <v>275.1705</v>
      </c>
      <c r="J18" s="21">
        <f t="shared" si="3"/>
        <v>1.0900000000000001</v>
      </c>
      <c r="K18" s="22">
        <f>'Standard price'!K18</f>
        <v>252.45</v>
      </c>
      <c r="L18" s="23" t="s">
        <v>26</v>
      </c>
      <c r="M18" s="24" t="s">
        <v>13</v>
      </c>
      <c r="N18" s="8"/>
    </row>
    <row r="19" spans="1:16" ht="15.75" x14ac:dyDescent="0.25">
      <c r="A19" s="98" t="s">
        <v>10</v>
      </c>
      <c r="B19" s="27" t="s">
        <v>27</v>
      </c>
      <c r="C19" s="91">
        <f t="shared" si="0"/>
        <v>11.87</v>
      </c>
      <c r="D19" s="26">
        <v>1</v>
      </c>
      <c r="E19" s="21" t="s">
        <v>139</v>
      </c>
      <c r="F19" s="21">
        <f t="shared" si="4"/>
        <v>11.87</v>
      </c>
      <c r="G19" s="21">
        <v>0</v>
      </c>
      <c r="H19" s="21">
        <v>0</v>
      </c>
      <c r="I19" s="21">
        <f t="shared" si="2"/>
        <v>12.9383</v>
      </c>
      <c r="J19" s="21">
        <f t="shared" si="3"/>
        <v>1.0900000000000001</v>
      </c>
      <c r="K19" s="22">
        <f>'Standard price'!K19</f>
        <v>11.87</v>
      </c>
      <c r="L19" s="28" t="s">
        <v>28</v>
      </c>
      <c r="M19" s="24" t="s">
        <v>13</v>
      </c>
      <c r="N19" s="8"/>
      <c r="P19" s="10"/>
    </row>
    <row r="20" spans="1:16" ht="16.5" thickBot="1" x14ac:dyDescent="0.3">
      <c r="A20" s="99" t="s">
        <v>10</v>
      </c>
      <c r="B20" s="73" t="s">
        <v>29</v>
      </c>
      <c r="C20" s="92">
        <f t="shared" si="0"/>
        <v>14.24</v>
      </c>
      <c r="D20" s="65">
        <v>1</v>
      </c>
      <c r="E20" s="65" t="s">
        <v>139</v>
      </c>
      <c r="F20" s="64">
        <f t="shared" si="4"/>
        <v>14.24</v>
      </c>
      <c r="G20" s="64">
        <v>0</v>
      </c>
      <c r="H20" s="64">
        <v>0</v>
      </c>
      <c r="I20" s="64">
        <f t="shared" si="2"/>
        <v>15.521600000000001</v>
      </c>
      <c r="J20" s="64">
        <f t="shared" si="3"/>
        <v>1.0900000000000001</v>
      </c>
      <c r="K20" s="82">
        <f>'Standard price'!K20</f>
        <v>14.24</v>
      </c>
      <c r="L20" s="83" t="s">
        <v>30</v>
      </c>
      <c r="M20" s="68" t="s">
        <v>13</v>
      </c>
      <c r="N20" s="8"/>
    </row>
    <row r="21" spans="1:16" ht="16.5" thickTop="1" x14ac:dyDescent="0.25">
      <c r="A21" s="100" t="s">
        <v>31</v>
      </c>
      <c r="B21" s="29" t="s">
        <v>32</v>
      </c>
      <c r="C21" s="93">
        <f t="shared" si="0"/>
        <v>90.61</v>
      </c>
      <c r="D21" s="30">
        <v>1</v>
      </c>
      <c r="E21" s="30" t="s">
        <v>139</v>
      </c>
      <c r="F21" s="30">
        <f t="shared" si="4"/>
        <v>90.61</v>
      </c>
      <c r="G21" s="30">
        <v>0</v>
      </c>
      <c r="H21" s="30">
        <v>0</v>
      </c>
      <c r="I21" s="30">
        <f t="shared" si="2"/>
        <v>98.764900000000011</v>
      </c>
      <c r="J21" s="30">
        <f t="shared" si="3"/>
        <v>1.0900000000000001</v>
      </c>
      <c r="K21" s="31">
        <f>'Standard price'!K21</f>
        <v>90.61</v>
      </c>
      <c r="L21" s="32" t="s">
        <v>33</v>
      </c>
      <c r="M21" s="33" t="s">
        <v>34</v>
      </c>
      <c r="P21" s="11"/>
    </row>
    <row r="22" spans="1:16" ht="15.75" x14ac:dyDescent="0.25">
      <c r="A22" s="100" t="s">
        <v>31</v>
      </c>
      <c r="B22" s="29" t="s">
        <v>35</v>
      </c>
      <c r="C22" s="93">
        <f t="shared" si="0"/>
        <v>104.27</v>
      </c>
      <c r="D22" s="30">
        <v>1</v>
      </c>
      <c r="E22" s="30" t="s">
        <v>139</v>
      </c>
      <c r="F22" s="30">
        <f t="shared" si="4"/>
        <v>104.27</v>
      </c>
      <c r="G22" s="30">
        <v>0</v>
      </c>
      <c r="H22" s="30">
        <v>0</v>
      </c>
      <c r="I22" s="30">
        <f t="shared" si="2"/>
        <v>113.65430000000001</v>
      </c>
      <c r="J22" s="30">
        <f t="shared" si="3"/>
        <v>1.0900000000000001</v>
      </c>
      <c r="K22" s="31">
        <f>'Standard price'!K22</f>
        <v>104.27</v>
      </c>
      <c r="L22" s="32" t="s">
        <v>36</v>
      </c>
      <c r="M22" s="33" t="s">
        <v>34</v>
      </c>
      <c r="P22" s="12"/>
    </row>
    <row r="23" spans="1:16" ht="15.75" x14ac:dyDescent="0.25">
      <c r="A23" s="100" t="s">
        <v>31</v>
      </c>
      <c r="B23" s="29" t="s">
        <v>37</v>
      </c>
      <c r="C23" s="93">
        <f t="shared" si="0"/>
        <v>111.93</v>
      </c>
      <c r="D23" s="30">
        <v>1</v>
      </c>
      <c r="E23" s="30" t="s">
        <v>139</v>
      </c>
      <c r="F23" s="30">
        <f t="shared" si="4"/>
        <v>111.93</v>
      </c>
      <c r="G23" s="30">
        <v>0</v>
      </c>
      <c r="H23" s="30">
        <v>0</v>
      </c>
      <c r="I23" s="30">
        <f t="shared" si="2"/>
        <v>122.00370000000002</v>
      </c>
      <c r="J23" s="30">
        <f t="shared" si="3"/>
        <v>1.0900000000000001</v>
      </c>
      <c r="K23" s="31">
        <f>'Standard price'!K23</f>
        <v>111.93</v>
      </c>
      <c r="L23" s="32" t="s">
        <v>38</v>
      </c>
      <c r="M23" s="33" t="s">
        <v>34</v>
      </c>
      <c r="P23" s="12"/>
    </row>
    <row r="24" spans="1:16" ht="15.75" x14ac:dyDescent="0.25">
      <c r="A24" s="100" t="s">
        <v>31</v>
      </c>
      <c r="B24" s="29" t="s">
        <v>39</v>
      </c>
      <c r="C24" s="93">
        <f t="shared" si="0"/>
        <v>124.69</v>
      </c>
      <c r="D24" s="30">
        <v>1</v>
      </c>
      <c r="E24" s="30" t="s">
        <v>139</v>
      </c>
      <c r="F24" s="30">
        <f t="shared" si="4"/>
        <v>124.69</v>
      </c>
      <c r="G24" s="30">
        <v>0</v>
      </c>
      <c r="H24" s="30">
        <v>0</v>
      </c>
      <c r="I24" s="30">
        <f t="shared" si="2"/>
        <v>135.91210000000001</v>
      </c>
      <c r="J24" s="30">
        <f t="shared" si="3"/>
        <v>1.0900000000000001</v>
      </c>
      <c r="K24" s="31">
        <f>'Standard price'!K24</f>
        <v>124.69</v>
      </c>
      <c r="L24" s="32" t="s">
        <v>40</v>
      </c>
      <c r="M24" s="33" t="s">
        <v>34</v>
      </c>
      <c r="P24" s="14"/>
    </row>
    <row r="25" spans="1:16" ht="15.75" x14ac:dyDescent="0.25">
      <c r="A25" s="100" t="s">
        <v>31</v>
      </c>
      <c r="B25" s="34" t="s">
        <v>41</v>
      </c>
      <c r="C25" s="93">
        <f t="shared" si="0"/>
        <v>160.49</v>
      </c>
      <c r="D25" s="30">
        <v>1</v>
      </c>
      <c r="E25" s="30" t="s">
        <v>139</v>
      </c>
      <c r="F25" s="30">
        <f t="shared" si="4"/>
        <v>160.49</v>
      </c>
      <c r="G25" s="30">
        <v>0</v>
      </c>
      <c r="H25" s="30">
        <v>0</v>
      </c>
      <c r="I25" s="30">
        <f t="shared" si="2"/>
        <v>174.93410000000003</v>
      </c>
      <c r="J25" s="30">
        <f t="shared" si="3"/>
        <v>1.0900000000000001</v>
      </c>
      <c r="K25" s="31">
        <f>'Standard price'!K25</f>
        <v>160.49</v>
      </c>
      <c r="L25" s="35" t="s">
        <v>42</v>
      </c>
      <c r="M25" s="33" t="s">
        <v>34</v>
      </c>
    </row>
    <row r="26" spans="1:16" ht="15.75" x14ac:dyDescent="0.25">
      <c r="A26" s="100" t="s">
        <v>31</v>
      </c>
      <c r="B26" s="36" t="s">
        <v>43</v>
      </c>
      <c r="C26" s="93">
        <f t="shared" si="0"/>
        <v>168.56</v>
      </c>
      <c r="D26" s="30">
        <v>1</v>
      </c>
      <c r="E26" s="30" t="s">
        <v>139</v>
      </c>
      <c r="F26" s="30">
        <f t="shared" si="4"/>
        <v>168.56</v>
      </c>
      <c r="G26" s="30">
        <v>0</v>
      </c>
      <c r="H26" s="30">
        <v>0</v>
      </c>
      <c r="I26" s="30">
        <f t="shared" si="2"/>
        <v>183.7304</v>
      </c>
      <c r="J26" s="30">
        <f t="shared" si="3"/>
        <v>1.0900000000000001</v>
      </c>
      <c r="K26" s="31">
        <f>'Standard price'!K26</f>
        <v>168.56</v>
      </c>
      <c r="L26" s="35" t="s">
        <v>44</v>
      </c>
      <c r="M26" s="33" t="s">
        <v>34</v>
      </c>
      <c r="P26" s="15"/>
    </row>
    <row r="27" spans="1:16" ht="15.75" x14ac:dyDescent="0.25">
      <c r="A27" s="100" t="s">
        <v>31</v>
      </c>
      <c r="B27" s="36" t="s">
        <v>45</v>
      </c>
      <c r="C27" s="93">
        <f t="shared" si="0"/>
        <v>189.65</v>
      </c>
      <c r="D27" s="30">
        <v>1</v>
      </c>
      <c r="E27" s="30" t="s">
        <v>139</v>
      </c>
      <c r="F27" s="30">
        <f t="shared" si="4"/>
        <v>189.65</v>
      </c>
      <c r="G27" s="30">
        <v>0</v>
      </c>
      <c r="H27" s="30">
        <v>0</v>
      </c>
      <c r="I27" s="30">
        <f t="shared" si="2"/>
        <v>206.71850000000003</v>
      </c>
      <c r="J27" s="30">
        <f t="shared" si="3"/>
        <v>1.0900000000000001</v>
      </c>
      <c r="K27" s="31">
        <f>'Standard price'!K27</f>
        <v>189.65</v>
      </c>
      <c r="L27" s="35" t="s">
        <v>46</v>
      </c>
      <c r="M27" s="33" t="s">
        <v>34</v>
      </c>
    </row>
    <row r="28" spans="1:16" ht="16.5" thickBot="1" x14ac:dyDescent="0.3">
      <c r="A28" s="101" t="s">
        <v>31</v>
      </c>
      <c r="B28" s="37" t="s">
        <v>47</v>
      </c>
      <c r="C28" s="94">
        <f t="shared" si="0"/>
        <v>193.52</v>
      </c>
      <c r="D28" s="38">
        <v>1</v>
      </c>
      <c r="E28" s="38" t="s">
        <v>139</v>
      </c>
      <c r="F28" s="38">
        <f t="shared" si="4"/>
        <v>193.52</v>
      </c>
      <c r="G28" s="38">
        <v>0</v>
      </c>
      <c r="H28" s="38">
        <v>0</v>
      </c>
      <c r="I28" s="38">
        <f t="shared" si="2"/>
        <v>210.93680000000003</v>
      </c>
      <c r="J28" s="38">
        <f t="shared" si="3"/>
        <v>1.0900000000000001</v>
      </c>
      <c r="K28" s="57">
        <f>'Standard price'!K28</f>
        <v>193.52</v>
      </c>
      <c r="L28" s="39" t="s">
        <v>48</v>
      </c>
      <c r="M28" s="40" t="s">
        <v>34</v>
      </c>
      <c r="P28" s="7"/>
    </row>
    <row r="29" spans="1:16" ht="16.5" thickTop="1" x14ac:dyDescent="0.25">
      <c r="A29" s="98" t="s">
        <v>49</v>
      </c>
      <c r="B29" s="20" t="s">
        <v>50</v>
      </c>
      <c r="C29" s="91">
        <f t="shared" si="0"/>
        <v>52</v>
      </c>
      <c r="D29" s="21">
        <v>1</v>
      </c>
      <c r="E29" s="21" t="s">
        <v>139</v>
      </c>
      <c r="F29" s="21">
        <f t="shared" si="4"/>
        <v>52</v>
      </c>
      <c r="G29" s="21">
        <v>0</v>
      </c>
      <c r="H29" s="21">
        <v>0</v>
      </c>
      <c r="I29" s="21">
        <f t="shared" si="2"/>
        <v>56.680000000000007</v>
      </c>
      <c r="J29" s="21">
        <f t="shared" si="3"/>
        <v>1.0900000000000001</v>
      </c>
      <c r="K29" s="58">
        <f>'Standard price'!K29</f>
        <v>52</v>
      </c>
      <c r="L29" s="59" t="s">
        <v>51</v>
      </c>
      <c r="M29" s="24" t="s">
        <v>66</v>
      </c>
    </row>
    <row r="30" spans="1:16" ht="15.75" x14ac:dyDescent="0.25">
      <c r="A30" s="98" t="s">
        <v>49</v>
      </c>
      <c r="B30" s="20" t="s">
        <v>52</v>
      </c>
      <c r="C30" s="91">
        <f t="shared" si="0"/>
        <v>66.55</v>
      </c>
      <c r="D30" s="21">
        <v>1</v>
      </c>
      <c r="E30" s="21" t="s">
        <v>139</v>
      </c>
      <c r="F30" s="21">
        <f t="shared" si="4"/>
        <v>66.55</v>
      </c>
      <c r="G30" s="21">
        <v>0</v>
      </c>
      <c r="H30" s="21">
        <v>0</v>
      </c>
      <c r="I30" s="21">
        <f t="shared" si="2"/>
        <v>72.539500000000004</v>
      </c>
      <c r="J30" s="21">
        <f t="shared" si="3"/>
        <v>1.0900000000000001</v>
      </c>
      <c r="K30" s="58">
        <f>'Standard price'!K30</f>
        <v>66.55</v>
      </c>
      <c r="L30" s="59" t="s">
        <v>53</v>
      </c>
      <c r="M30" s="24" t="s">
        <v>66</v>
      </c>
    </row>
    <row r="31" spans="1:16" ht="15.75" x14ac:dyDescent="0.25">
      <c r="A31" s="98" t="s">
        <v>49</v>
      </c>
      <c r="B31" s="20" t="s">
        <v>54</v>
      </c>
      <c r="C31" s="91">
        <f t="shared" si="0"/>
        <v>87</v>
      </c>
      <c r="D31" s="21">
        <v>1</v>
      </c>
      <c r="E31" s="21" t="s">
        <v>139</v>
      </c>
      <c r="F31" s="21">
        <f t="shared" si="4"/>
        <v>87</v>
      </c>
      <c r="G31" s="21">
        <v>0</v>
      </c>
      <c r="H31" s="21">
        <v>0</v>
      </c>
      <c r="I31" s="21">
        <f t="shared" si="2"/>
        <v>94.830000000000013</v>
      </c>
      <c r="J31" s="21">
        <f t="shared" si="3"/>
        <v>1.0900000000000001</v>
      </c>
      <c r="K31" s="58">
        <f>'Standard price'!K31</f>
        <v>87</v>
      </c>
      <c r="L31" s="59" t="s">
        <v>55</v>
      </c>
      <c r="M31" s="24" t="s">
        <v>66</v>
      </c>
    </row>
    <row r="32" spans="1:16" ht="15.75" x14ac:dyDescent="0.25">
      <c r="A32" s="98" t="s">
        <v>49</v>
      </c>
      <c r="B32" s="20" t="s">
        <v>56</v>
      </c>
      <c r="C32" s="91">
        <f t="shared" si="0"/>
        <v>103.39</v>
      </c>
      <c r="D32" s="21">
        <v>1</v>
      </c>
      <c r="E32" s="21" t="s">
        <v>139</v>
      </c>
      <c r="F32" s="21">
        <f t="shared" si="4"/>
        <v>103.39</v>
      </c>
      <c r="G32" s="21">
        <v>0</v>
      </c>
      <c r="H32" s="21">
        <v>0</v>
      </c>
      <c r="I32" s="21">
        <f t="shared" si="2"/>
        <v>112.69510000000001</v>
      </c>
      <c r="J32" s="21">
        <f t="shared" si="3"/>
        <v>1.0900000000000001</v>
      </c>
      <c r="K32" s="58">
        <f>'Standard price'!K32</f>
        <v>103.39</v>
      </c>
      <c r="L32" s="59" t="s">
        <v>57</v>
      </c>
      <c r="M32" s="24" t="s">
        <v>66</v>
      </c>
    </row>
    <row r="33" spans="1:13" ht="15.75" x14ac:dyDescent="0.25">
      <c r="A33" s="98" t="s">
        <v>49</v>
      </c>
      <c r="B33" s="20" t="s">
        <v>58</v>
      </c>
      <c r="C33" s="91">
        <f t="shared" si="0"/>
        <v>120</v>
      </c>
      <c r="D33" s="21">
        <v>1</v>
      </c>
      <c r="E33" s="21" t="s">
        <v>139</v>
      </c>
      <c r="F33" s="21">
        <f t="shared" si="4"/>
        <v>120</v>
      </c>
      <c r="G33" s="21">
        <v>0</v>
      </c>
      <c r="H33" s="21">
        <v>0</v>
      </c>
      <c r="I33" s="21">
        <f t="shared" si="2"/>
        <v>130.80000000000001</v>
      </c>
      <c r="J33" s="21">
        <f t="shared" si="3"/>
        <v>1.0900000000000001</v>
      </c>
      <c r="K33" s="58">
        <f>'Standard price'!K33</f>
        <v>120</v>
      </c>
      <c r="L33" s="59" t="s">
        <v>59</v>
      </c>
      <c r="M33" s="24" t="s">
        <v>66</v>
      </c>
    </row>
    <row r="34" spans="1:13" ht="15.75" x14ac:dyDescent="0.25">
      <c r="A34" s="98" t="s">
        <v>49</v>
      </c>
      <c r="B34" s="20" t="s">
        <v>60</v>
      </c>
      <c r="C34" s="91">
        <f t="shared" si="0"/>
        <v>137.43</v>
      </c>
      <c r="D34" s="21">
        <v>1</v>
      </c>
      <c r="E34" s="21" t="s">
        <v>139</v>
      </c>
      <c r="F34" s="21">
        <f t="shared" si="4"/>
        <v>137.43</v>
      </c>
      <c r="G34" s="21">
        <v>0</v>
      </c>
      <c r="H34" s="21">
        <v>0</v>
      </c>
      <c r="I34" s="21">
        <f t="shared" si="2"/>
        <v>149.79870000000003</v>
      </c>
      <c r="J34" s="21">
        <f t="shared" si="3"/>
        <v>1.0900000000000001</v>
      </c>
      <c r="K34" s="58">
        <f>'Standard price'!K34</f>
        <v>137.43</v>
      </c>
      <c r="L34" s="59" t="s">
        <v>61</v>
      </c>
      <c r="M34" s="24" t="s">
        <v>66</v>
      </c>
    </row>
    <row r="35" spans="1:13" ht="15.75" x14ac:dyDescent="0.25">
      <c r="A35" s="98" t="s">
        <v>49</v>
      </c>
      <c r="B35" s="20" t="s">
        <v>227</v>
      </c>
      <c r="C35" s="91">
        <f t="shared" si="0"/>
        <v>179.12</v>
      </c>
      <c r="D35" s="21">
        <v>1</v>
      </c>
      <c r="E35" s="21" t="s">
        <v>139</v>
      </c>
      <c r="F35" s="21">
        <f t="shared" si="4"/>
        <v>179.12</v>
      </c>
      <c r="G35" s="21">
        <v>0</v>
      </c>
      <c r="H35" s="21">
        <v>0</v>
      </c>
      <c r="I35" s="21">
        <f t="shared" si="2"/>
        <v>195.24080000000001</v>
      </c>
      <c r="J35" s="21">
        <f t="shared" si="3"/>
        <v>1.0900000000000001</v>
      </c>
      <c r="K35" s="58">
        <f>'Standard price'!K35</f>
        <v>179.12</v>
      </c>
      <c r="L35" s="59" t="s">
        <v>173</v>
      </c>
      <c r="M35" s="24" t="s">
        <v>66</v>
      </c>
    </row>
    <row r="36" spans="1:13" ht="15.75" x14ac:dyDescent="0.25">
      <c r="A36" s="98" t="s">
        <v>49</v>
      </c>
      <c r="B36" s="20" t="s">
        <v>62</v>
      </c>
      <c r="C36" s="91">
        <f t="shared" si="0"/>
        <v>213.02</v>
      </c>
      <c r="D36" s="21">
        <v>1</v>
      </c>
      <c r="E36" s="21" t="s">
        <v>139</v>
      </c>
      <c r="F36" s="21">
        <f t="shared" si="4"/>
        <v>213.02</v>
      </c>
      <c r="G36" s="21">
        <v>0</v>
      </c>
      <c r="H36" s="21">
        <v>0</v>
      </c>
      <c r="I36" s="21">
        <f t="shared" si="2"/>
        <v>232.19180000000003</v>
      </c>
      <c r="J36" s="21">
        <f t="shared" ref="J36:J58" si="5">J$1</f>
        <v>1.0900000000000001</v>
      </c>
      <c r="K36" s="58">
        <f>'Standard price'!K36</f>
        <v>213.02</v>
      </c>
      <c r="L36" s="59" t="s">
        <v>63</v>
      </c>
      <c r="M36" s="24" t="s">
        <v>66</v>
      </c>
    </row>
    <row r="37" spans="1:13" ht="15.75" x14ac:dyDescent="0.25">
      <c r="A37" s="98" t="s">
        <v>49</v>
      </c>
      <c r="B37" s="20" t="s">
        <v>175</v>
      </c>
      <c r="C37" s="91">
        <f t="shared" si="0"/>
        <v>251</v>
      </c>
      <c r="D37" s="21">
        <v>1</v>
      </c>
      <c r="E37" s="21" t="s">
        <v>139</v>
      </c>
      <c r="F37" s="21">
        <f t="shared" si="4"/>
        <v>251</v>
      </c>
      <c r="G37" s="21">
        <v>0</v>
      </c>
      <c r="H37" s="21">
        <v>0</v>
      </c>
      <c r="I37" s="21">
        <f t="shared" si="2"/>
        <v>273.59000000000003</v>
      </c>
      <c r="J37" s="21">
        <f t="shared" si="5"/>
        <v>1.0900000000000001</v>
      </c>
      <c r="K37" s="58">
        <f>'Standard price'!K37</f>
        <v>251</v>
      </c>
      <c r="L37" s="59" t="s">
        <v>174</v>
      </c>
      <c r="M37" s="24" t="s">
        <v>66</v>
      </c>
    </row>
    <row r="38" spans="1:13" ht="15.75" x14ac:dyDescent="0.25">
      <c r="A38" s="98" t="s">
        <v>49</v>
      </c>
      <c r="B38" s="20" t="s">
        <v>64</v>
      </c>
      <c r="C38" s="91">
        <f t="shared" si="0"/>
        <v>150</v>
      </c>
      <c r="D38" s="21">
        <v>1</v>
      </c>
      <c r="E38" s="21" t="s">
        <v>139</v>
      </c>
      <c r="F38" s="21">
        <f t="shared" si="4"/>
        <v>150</v>
      </c>
      <c r="G38" s="21">
        <v>0</v>
      </c>
      <c r="H38" s="21">
        <v>0</v>
      </c>
      <c r="I38" s="21">
        <f t="shared" si="2"/>
        <v>163.5</v>
      </c>
      <c r="J38" s="21">
        <f t="shared" si="5"/>
        <v>1.0900000000000001</v>
      </c>
      <c r="K38" s="58">
        <f>'Standard price'!K38</f>
        <v>150</v>
      </c>
      <c r="L38" s="60" t="s">
        <v>65</v>
      </c>
      <c r="M38" s="24" t="s">
        <v>66</v>
      </c>
    </row>
    <row r="39" spans="1:13" ht="15.75" x14ac:dyDescent="0.25">
      <c r="A39" s="98" t="s">
        <v>49</v>
      </c>
      <c r="B39" s="20" t="s">
        <v>67</v>
      </c>
      <c r="C39" s="91">
        <f t="shared" si="0"/>
        <v>186</v>
      </c>
      <c r="D39" s="21">
        <v>1</v>
      </c>
      <c r="E39" s="21" t="s">
        <v>139</v>
      </c>
      <c r="F39" s="21">
        <f t="shared" si="4"/>
        <v>186</v>
      </c>
      <c r="G39" s="21">
        <v>0</v>
      </c>
      <c r="H39" s="21">
        <v>0</v>
      </c>
      <c r="I39" s="21">
        <f t="shared" si="2"/>
        <v>202.74</v>
      </c>
      <c r="J39" s="21">
        <f t="shared" si="5"/>
        <v>1.0900000000000001</v>
      </c>
      <c r="K39" s="58">
        <f>'Standard price'!K39</f>
        <v>186</v>
      </c>
      <c r="L39" s="61" t="s">
        <v>68</v>
      </c>
      <c r="M39" s="24" t="s">
        <v>66</v>
      </c>
    </row>
    <row r="40" spans="1:13" ht="15.75" x14ac:dyDescent="0.25">
      <c r="A40" s="98" t="s">
        <v>49</v>
      </c>
      <c r="B40" s="20" t="s">
        <v>69</v>
      </c>
      <c r="C40" s="91">
        <f t="shared" si="0"/>
        <v>200.57</v>
      </c>
      <c r="D40" s="21">
        <v>1</v>
      </c>
      <c r="E40" s="21" t="s">
        <v>139</v>
      </c>
      <c r="F40" s="21">
        <f t="shared" si="4"/>
        <v>200.57</v>
      </c>
      <c r="G40" s="21">
        <v>0</v>
      </c>
      <c r="H40" s="21">
        <v>0</v>
      </c>
      <c r="I40" s="21">
        <f t="shared" si="2"/>
        <v>218.62130000000002</v>
      </c>
      <c r="J40" s="21">
        <f t="shared" si="5"/>
        <v>1.0900000000000001</v>
      </c>
      <c r="K40" s="58">
        <f>'Standard price'!K40</f>
        <v>200.57</v>
      </c>
      <c r="L40" s="62" t="s">
        <v>70</v>
      </c>
      <c r="M40" s="24" t="s">
        <v>66</v>
      </c>
    </row>
    <row r="41" spans="1:13" ht="16.5" thickBot="1" x14ac:dyDescent="0.3">
      <c r="A41" s="99" t="s">
        <v>49</v>
      </c>
      <c r="B41" s="63" t="s">
        <v>71</v>
      </c>
      <c r="C41" s="92">
        <f t="shared" si="0"/>
        <v>240.31</v>
      </c>
      <c r="D41" s="64">
        <v>1</v>
      </c>
      <c r="E41" s="65" t="s">
        <v>139</v>
      </c>
      <c r="F41" s="65">
        <f t="shared" si="4"/>
        <v>240.31</v>
      </c>
      <c r="G41" s="64">
        <v>0</v>
      </c>
      <c r="H41" s="64">
        <v>0</v>
      </c>
      <c r="I41" s="64">
        <f t="shared" si="2"/>
        <v>261.93790000000001</v>
      </c>
      <c r="J41" s="64">
        <f t="shared" si="5"/>
        <v>1.0900000000000001</v>
      </c>
      <c r="K41" s="66">
        <f>'Standard price'!K41</f>
        <v>240.31</v>
      </c>
      <c r="L41" s="67" t="s">
        <v>72</v>
      </c>
      <c r="M41" s="68" t="s">
        <v>66</v>
      </c>
    </row>
    <row r="42" spans="1:13" ht="16.5" thickTop="1" x14ac:dyDescent="0.25">
      <c r="A42" s="100" t="s">
        <v>209</v>
      </c>
      <c r="B42" s="36" t="s">
        <v>211</v>
      </c>
      <c r="C42" s="93">
        <f t="shared" si="0"/>
        <v>32.25</v>
      </c>
      <c r="D42" s="30">
        <v>1</v>
      </c>
      <c r="E42" s="30" t="s">
        <v>139</v>
      </c>
      <c r="F42" s="41">
        <f t="shared" si="4"/>
        <v>32.25</v>
      </c>
      <c r="G42" s="30">
        <v>0</v>
      </c>
      <c r="H42" s="30">
        <v>0</v>
      </c>
      <c r="I42" s="30">
        <f t="shared" si="2"/>
        <v>35.152500000000003</v>
      </c>
      <c r="J42" s="30">
        <f t="shared" si="5"/>
        <v>1.0900000000000001</v>
      </c>
      <c r="K42" s="31">
        <f>'Standard price'!K42</f>
        <v>32.25</v>
      </c>
      <c r="L42" s="149" t="s">
        <v>219</v>
      </c>
      <c r="M42" s="152" t="s">
        <v>210</v>
      </c>
    </row>
    <row r="43" spans="1:13" ht="15.75" x14ac:dyDescent="0.25">
      <c r="A43" s="100" t="s">
        <v>209</v>
      </c>
      <c r="B43" s="86" t="s">
        <v>212</v>
      </c>
      <c r="C43" s="93">
        <f t="shared" si="0"/>
        <v>43.19</v>
      </c>
      <c r="D43" s="30">
        <v>1</v>
      </c>
      <c r="E43" s="30" t="s">
        <v>139</v>
      </c>
      <c r="F43" s="41">
        <f t="shared" si="4"/>
        <v>43.19</v>
      </c>
      <c r="G43" s="30">
        <v>0</v>
      </c>
      <c r="H43" s="30">
        <v>0</v>
      </c>
      <c r="I43" s="30">
        <f t="shared" si="2"/>
        <v>47.077100000000002</v>
      </c>
      <c r="J43" s="53">
        <f t="shared" si="5"/>
        <v>1.0900000000000001</v>
      </c>
      <c r="K43" s="31">
        <f>'Standard price'!K43</f>
        <v>43.19</v>
      </c>
      <c r="L43" s="150" t="s">
        <v>220</v>
      </c>
      <c r="M43" s="152" t="s">
        <v>210</v>
      </c>
    </row>
    <row r="44" spans="1:13" ht="15.75" x14ac:dyDescent="0.25">
      <c r="A44" s="100" t="s">
        <v>209</v>
      </c>
      <c r="B44" s="86" t="s">
        <v>213</v>
      </c>
      <c r="C44" s="93">
        <f t="shared" si="0"/>
        <v>67.62</v>
      </c>
      <c r="D44" s="30">
        <v>1</v>
      </c>
      <c r="E44" s="30" t="s">
        <v>139</v>
      </c>
      <c r="F44" s="41">
        <f t="shared" si="4"/>
        <v>67.62</v>
      </c>
      <c r="G44" s="30">
        <v>0</v>
      </c>
      <c r="H44" s="30">
        <v>0</v>
      </c>
      <c r="I44" s="30">
        <f t="shared" si="2"/>
        <v>73.705800000000011</v>
      </c>
      <c r="J44" s="53">
        <f t="shared" si="5"/>
        <v>1.0900000000000001</v>
      </c>
      <c r="K44" s="31">
        <f>'Standard price'!K44</f>
        <v>67.62</v>
      </c>
      <c r="L44" s="150" t="s">
        <v>221</v>
      </c>
      <c r="M44" s="152" t="s">
        <v>210</v>
      </c>
    </row>
    <row r="45" spans="1:13" ht="15.75" x14ac:dyDescent="0.25">
      <c r="A45" s="100" t="s">
        <v>209</v>
      </c>
      <c r="B45" s="86" t="s">
        <v>214</v>
      </c>
      <c r="C45" s="93">
        <f t="shared" si="0"/>
        <v>89.98</v>
      </c>
      <c r="D45" s="30">
        <v>1</v>
      </c>
      <c r="E45" s="30" t="s">
        <v>139</v>
      </c>
      <c r="F45" s="41">
        <f t="shared" si="4"/>
        <v>89.98</v>
      </c>
      <c r="G45" s="30">
        <v>0</v>
      </c>
      <c r="H45" s="30">
        <v>0</v>
      </c>
      <c r="I45" s="30">
        <f t="shared" si="2"/>
        <v>98.07820000000001</v>
      </c>
      <c r="J45" s="53">
        <f t="shared" si="5"/>
        <v>1.0900000000000001</v>
      </c>
      <c r="K45" s="31">
        <f>'Standard price'!K45</f>
        <v>89.98</v>
      </c>
      <c r="L45" s="150" t="s">
        <v>222</v>
      </c>
      <c r="M45" s="152" t="s">
        <v>210</v>
      </c>
    </row>
    <row r="46" spans="1:13" ht="15.75" x14ac:dyDescent="0.25">
      <c r="A46" s="100" t="s">
        <v>209</v>
      </c>
      <c r="B46" s="86" t="s">
        <v>215</v>
      </c>
      <c r="C46" s="93">
        <f t="shared" si="0"/>
        <v>103.46</v>
      </c>
      <c r="D46" s="30">
        <v>1</v>
      </c>
      <c r="E46" s="30" t="s">
        <v>139</v>
      </c>
      <c r="F46" s="41">
        <f t="shared" si="4"/>
        <v>103.46</v>
      </c>
      <c r="G46" s="30">
        <v>0</v>
      </c>
      <c r="H46" s="30">
        <v>0</v>
      </c>
      <c r="I46" s="30">
        <f t="shared" si="2"/>
        <v>112.7714</v>
      </c>
      <c r="J46" s="53">
        <f t="shared" si="5"/>
        <v>1.0900000000000001</v>
      </c>
      <c r="K46" s="31">
        <f>'Standard price'!K46</f>
        <v>103.46</v>
      </c>
      <c r="L46" s="150" t="s">
        <v>223</v>
      </c>
      <c r="M46" s="152" t="s">
        <v>210</v>
      </c>
    </row>
    <row r="47" spans="1:13" ht="15.75" x14ac:dyDescent="0.25">
      <c r="A47" s="100" t="s">
        <v>209</v>
      </c>
      <c r="B47" s="86" t="s">
        <v>216</v>
      </c>
      <c r="C47" s="93">
        <f t="shared" si="0"/>
        <v>116.84</v>
      </c>
      <c r="D47" s="30">
        <v>1</v>
      </c>
      <c r="E47" s="30" t="s">
        <v>139</v>
      </c>
      <c r="F47" s="41">
        <f t="shared" si="4"/>
        <v>116.84</v>
      </c>
      <c r="G47" s="30">
        <v>0</v>
      </c>
      <c r="H47" s="30">
        <v>0</v>
      </c>
      <c r="I47" s="30">
        <f t="shared" si="2"/>
        <v>127.35560000000001</v>
      </c>
      <c r="J47" s="53">
        <f t="shared" si="5"/>
        <v>1.0900000000000001</v>
      </c>
      <c r="K47" s="31">
        <f>'Standard price'!K47</f>
        <v>116.84</v>
      </c>
      <c r="L47" s="150" t="s">
        <v>224</v>
      </c>
      <c r="M47" s="45" t="s">
        <v>210</v>
      </c>
    </row>
    <row r="48" spans="1:13" ht="15.75" x14ac:dyDescent="0.25">
      <c r="A48" s="100" t="s">
        <v>209</v>
      </c>
      <c r="B48" s="36" t="s">
        <v>217</v>
      </c>
      <c r="C48" s="93">
        <f t="shared" si="0"/>
        <v>154.47</v>
      </c>
      <c r="D48" s="30">
        <v>1</v>
      </c>
      <c r="E48" s="30" t="s">
        <v>139</v>
      </c>
      <c r="F48" s="41">
        <f t="shared" si="4"/>
        <v>154.47</v>
      </c>
      <c r="G48" s="30">
        <v>0</v>
      </c>
      <c r="H48" s="30">
        <v>0</v>
      </c>
      <c r="I48" s="30">
        <f t="shared" si="2"/>
        <v>168.37230000000002</v>
      </c>
      <c r="J48" s="53">
        <f t="shared" si="5"/>
        <v>1.0900000000000001</v>
      </c>
      <c r="K48" s="31">
        <f>'Standard price'!K48</f>
        <v>154.47</v>
      </c>
      <c r="L48" s="150" t="s">
        <v>225</v>
      </c>
      <c r="M48" s="45" t="s">
        <v>210</v>
      </c>
    </row>
    <row r="49" spans="1:13" ht="16.5" thickBot="1" x14ac:dyDescent="0.3">
      <c r="A49" s="101" t="s">
        <v>209</v>
      </c>
      <c r="B49" s="37" t="s">
        <v>218</v>
      </c>
      <c r="C49" s="94">
        <f t="shared" si="0"/>
        <v>155.46</v>
      </c>
      <c r="D49" s="38">
        <v>1</v>
      </c>
      <c r="E49" s="38" t="s">
        <v>139</v>
      </c>
      <c r="F49" s="46">
        <f t="shared" si="4"/>
        <v>155.46</v>
      </c>
      <c r="G49" s="38">
        <v>0</v>
      </c>
      <c r="H49" s="38">
        <v>0</v>
      </c>
      <c r="I49" s="38">
        <f t="shared" si="2"/>
        <v>169.45140000000004</v>
      </c>
      <c r="J49" s="55">
        <f t="shared" si="5"/>
        <v>1.0900000000000001</v>
      </c>
      <c r="K49" s="57">
        <f>'Standard price'!K49</f>
        <v>155.46</v>
      </c>
      <c r="L49" s="151" t="s">
        <v>226</v>
      </c>
      <c r="M49" s="89" t="s">
        <v>210</v>
      </c>
    </row>
    <row r="50" spans="1:13" ht="16.5" thickTop="1" x14ac:dyDescent="0.25">
      <c r="A50" s="98" t="s">
        <v>74</v>
      </c>
      <c r="B50" s="20" t="s">
        <v>90</v>
      </c>
      <c r="C50" s="91">
        <f t="shared" ref="C50:C55" si="6">ROUNDUP(F50*(1-E50),2)</f>
        <v>5720.58</v>
      </c>
      <c r="D50" s="131" t="s">
        <v>139</v>
      </c>
      <c r="E50" s="129">
        <v>0.25</v>
      </c>
      <c r="F50" s="26">
        <f t="shared" si="4"/>
        <v>7627.44</v>
      </c>
      <c r="G50" s="21">
        <v>0</v>
      </c>
      <c r="H50" s="21">
        <v>0</v>
      </c>
      <c r="I50" s="69">
        <v>0</v>
      </c>
      <c r="J50" s="21">
        <f t="shared" si="5"/>
        <v>1.0900000000000001</v>
      </c>
      <c r="K50" s="70">
        <f>'Standard price'!K50</f>
        <v>7627.44</v>
      </c>
      <c r="L50" s="71" t="s">
        <v>132</v>
      </c>
      <c r="M50" s="24" t="s">
        <v>73</v>
      </c>
    </row>
    <row r="51" spans="1:13" ht="15.75" x14ac:dyDescent="0.25">
      <c r="A51" s="98" t="s">
        <v>74</v>
      </c>
      <c r="B51" s="20" t="s">
        <v>91</v>
      </c>
      <c r="C51" s="91">
        <f t="shared" si="6"/>
        <v>6571.68</v>
      </c>
      <c r="D51" s="131" t="s">
        <v>139</v>
      </c>
      <c r="E51" s="129">
        <v>0.25</v>
      </c>
      <c r="F51" s="26">
        <f t="shared" si="4"/>
        <v>8762.24</v>
      </c>
      <c r="G51" s="21">
        <v>0</v>
      </c>
      <c r="H51" s="21">
        <v>0</v>
      </c>
      <c r="I51" s="69">
        <v>0</v>
      </c>
      <c r="J51" s="21">
        <f t="shared" si="5"/>
        <v>1.0900000000000001</v>
      </c>
      <c r="K51" s="70">
        <f>'Standard price'!K51</f>
        <v>8762.24</v>
      </c>
      <c r="L51" s="71" t="s">
        <v>133</v>
      </c>
      <c r="M51" s="24" t="s">
        <v>73</v>
      </c>
    </row>
    <row r="52" spans="1:13" ht="15.75" x14ac:dyDescent="0.25">
      <c r="A52" s="98" t="s">
        <v>74</v>
      </c>
      <c r="B52" s="20" t="s">
        <v>92</v>
      </c>
      <c r="C52" s="91">
        <f t="shared" si="6"/>
        <v>9856.3000000000011</v>
      </c>
      <c r="D52" s="131" t="s">
        <v>139</v>
      </c>
      <c r="E52" s="129">
        <v>0.25</v>
      </c>
      <c r="F52" s="26">
        <f t="shared" si="4"/>
        <v>13141.73</v>
      </c>
      <c r="G52" s="21">
        <v>0</v>
      </c>
      <c r="H52" s="21">
        <v>0</v>
      </c>
      <c r="I52" s="69">
        <v>0</v>
      </c>
      <c r="J52" s="21">
        <f t="shared" si="5"/>
        <v>1.0900000000000001</v>
      </c>
      <c r="K52" s="70">
        <f>'Standard price'!K52</f>
        <v>13141.73</v>
      </c>
      <c r="L52" s="71" t="s">
        <v>134</v>
      </c>
      <c r="M52" s="24" t="s">
        <v>73</v>
      </c>
    </row>
    <row r="53" spans="1:13" ht="16.5" thickBot="1" x14ac:dyDescent="0.3">
      <c r="A53" s="99" t="s">
        <v>74</v>
      </c>
      <c r="B53" s="63" t="s">
        <v>93</v>
      </c>
      <c r="C53" s="103">
        <f t="shared" si="6"/>
        <v>11245.68</v>
      </c>
      <c r="D53" s="132" t="s">
        <v>139</v>
      </c>
      <c r="E53" s="130">
        <v>0.25</v>
      </c>
      <c r="F53" s="65">
        <f t="shared" si="4"/>
        <v>14994.23</v>
      </c>
      <c r="G53" s="64">
        <v>0</v>
      </c>
      <c r="H53" s="64">
        <v>0</v>
      </c>
      <c r="I53" s="74">
        <v>0</v>
      </c>
      <c r="J53" s="64">
        <f t="shared" si="5"/>
        <v>1.0900000000000001</v>
      </c>
      <c r="K53" s="75">
        <f>'Standard price'!K53</f>
        <v>14994.23</v>
      </c>
      <c r="L53" s="84" t="s">
        <v>135</v>
      </c>
      <c r="M53" s="68" t="s">
        <v>73</v>
      </c>
    </row>
    <row r="54" spans="1:13" ht="16.5" thickTop="1" x14ac:dyDescent="0.25">
      <c r="A54" s="100" t="s">
        <v>74</v>
      </c>
      <c r="B54" s="36" t="s">
        <v>110</v>
      </c>
      <c r="C54" s="93">
        <f t="shared" si="6"/>
        <v>14179.35</v>
      </c>
      <c r="D54" s="133" t="s">
        <v>139</v>
      </c>
      <c r="E54" s="126">
        <v>0.25</v>
      </c>
      <c r="F54" s="41">
        <f t="shared" si="4"/>
        <v>18905.79</v>
      </c>
      <c r="G54" s="30">
        <v>0</v>
      </c>
      <c r="H54" s="30">
        <v>0</v>
      </c>
      <c r="I54" s="42">
        <v>0</v>
      </c>
      <c r="J54" s="30">
        <f t="shared" si="5"/>
        <v>1.0900000000000001</v>
      </c>
      <c r="K54" s="43">
        <f>'Standard price'!K54</f>
        <v>18905.79</v>
      </c>
      <c r="L54" s="44" t="s">
        <v>112</v>
      </c>
      <c r="M54" s="45" t="s">
        <v>73</v>
      </c>
    </row>
    <row r="55" spans="1:13" ht="16.5" thickBot="1" x14ac:dyDescent="0.3">
      <c r="A55" s="101" t="s">
        <v>74</v>
      </c>
      <c r="B55" s="37" t="s">
        <v>111</v>
      </c>
      <c r="C55" s="94">
        <f t="shared" si="6"/>
        <v>15357.03</v>
      </c>
      <c r="D55" s="38" t="s">
        <v>139</v>
      </c>
      <c r="E55" s="38">
        <v>0.25</v>
      </c>
      <c r="F55" s="46">
        <f t="shared" si="4"/>
        <v>20476.04</v>
      </c>
      <c r="G55" s="38">
        <v>0</v>
      </c>
      <c r="H55" s="38">
        <v>0</v>
      </c>
      <c r="I55" s="38">
        <v>0</v>
      </c>
      <c r="J55" s="55">
        <f t="shared" si="5"/>
        <v>1.0900000000000001</v>
      </c>
      <c r="K55" s="57">
        <f>'Standard price'!K55</f>
        <v>20476.04</v>
      </c>
      <c r="L55" s="88" t="s">
        <v>113</v>
      </c>
      <c r="M55" s="89" t="s">
        <v>73</v>
      </c>
    </row>
    <row r="56" spans="1:13" ht="16.5" thickTop="1" x14ac:dyDescent="0.25">
      <c r="A56" s="98" t="s">
        <v>202</v>
      </c>
      <c r="B56" s="20" t="s">
        <v>206</v>
      </c>
      <c r="C56" s="91">
        <f t="shared" ref="C56:C63" si="7">ROUNDUP(F56*(1-E56),2)</f>
        <v>2818.9</v>
      </c>
      <c r="D56" s="131" t="s">
        <v>139</v>
      </c>
      <c r="E56" s="129">
        <v>0.25</v>
      </c>
      <c r="F56" s="26">
        <f t="shared" si="4"/>
        <v>3758.53</v>
      </c>
      <c r="G56" s="21">
        <v>0</v>
      </c>
      <c r="H56" s="21">
        <v>0</v>
      </c>
      <c r="I56" s="69">
        <v>0</v>
      </c>
      <c r="J56" s="21">
        <f t="shared" si="5"/>
        <v>1.0900000000000001</v>
      </c>
      <c r="K56" s="70">
        <f>'Standard price'!K56</f>
        <v>3758.53</v>
      </c>
      <c r="L56" s="72" t="s">
        <v>203</v>
      </c>
      <c r="M56" s="24" t="s">
        <v>73</v>
      </c>
    </row>
    <row r="57" spans="1:13" ht="15.75" x14ac:dyDescent="0.25">
      <c r="A57" s="98" t="s">
        <v>202</v>
      </c>
      <c r="B57" s="20" t="s">
        <v>207</v>
      </c>
      <c r="C57" s="91">
        <f t="shared" si="7"/>
        <v>3422.31</v>
      </c>
      <c r="D57" s="131" t="s">
        <v>139</v>
      </c>
      <c r="E57" s="129">
        <v>0.25</v>
      </c>
      <c r="F57" s="26">
        <f t="shared" si="4"/>
        <v>4563.08</v>
      </c>
      <c r="G57" s="21">
        <v>0</v>
      </c>
      <c r="H57" s="21">
        <v>0</v>
      </c>
      <c r="I57" s="69">
        <v>0</v>
      </c>
      <c r="J57" s="21">
        <f t="shared" si="5"/>
        <v>1.0900000000000001</v>
      </c>
      <c r="K57" s="70">
        <f>'Standard price'!K57</f>
        <v>4563.08</v>
      </c>
      <c r="L57" s="72" t="s">
        <v>204</v>
      </c>
      <c r="M57" s="24" t="s">
        <v>73</v>
      </c>
    </row>
    <row r="58" spans="1:13" ht="16.5" thickBot="1" x14ac:dyDescent="0.3">
      <c r="A58" s="99" t="s">
        <v>202</v>
      </c>
      <c r="B58" s="63" t="s">
        <v>208</v>
      </c>
      <c r="C58" s="103">
        <f t="shared" si="7"/>
        <v>3807.36</v>
      </c>
      <c r="D58" s="132" t="s">
        <v>139</v>
      </c>
      <c r="E58" s="130">
        <v>0.25</v>
      </c>
      <c r="F58" s="65">
        <f t="shared" si="4"/>
        <v>5076.4799999999996</v>
      </c>
      <c r="G58" s="64">
        <v>0</v>
      </c>
      <c r="H58" s="64">
        <v>0</v>
      </c>
      <c r="I58" s="74">
        <v>0</v>
      </c>
      <c r="J58" s="64">
        <f t="shared" si="5"/>
        <v>1.0900000000000001</v>
      </c>
      <c r="K58" s="75">
        <f>'Standard price'!K58</f>
        <v>5076.4799999999996</v>
      </c>
      <c r="L58" s="76" t="s">
        <v>205</v>
      </c>
      <c r="M58" s="68" t="s">
        <v>73</v>
      </c>
    </row>
    <row r="59" spans="1:13" ht="16.5" thickTop="1" x14ac:dyDescent="0.25">
      <c r="A59" s="100" t="s">
        <v>75</v>
      </c>
      <c r="B59" s="36" t="s">
        <v>186</v>
      </c>
      <c r="C59" s="93">
        <f t="shared" si="7"/>
        <v>25467.03</v>
      </c>
      <c r="D59" s="133" t="s">
        <v>139</v>
      </c>
      <c r="E59" s="126">
        <v>0.25</v>
      </c>
      <c r="F59" s="41">
        <f t="shared" si="4"/>
        <v>33956.04</v>
      </c>
      <c r="G59" s="30">
        <v>0</v>
      </c>
      <c r="H59" s="30">
        <v>0</v>
      </c>
      <c r="I59" s="42">
        <v>0</v>
      </c>
      <c r="J59" s="30">
        <f t="shared" ref="J59:J76" si="8">J$1</f>
        <v>1.0900000000000001</v>
      </c>
      <c r="K59" s="43">
        <f>'Standard price'!K59</f>
        <v>33956.04</v>
      </c>
      <c r="L59" s="49" t="s">
        <v>187</v>
      </c>
      <c r="M59" s="45" t="s">
        <v>73</v>
      </c>
    </row>
    <row r="60" spans="1:13" ht="15.75" x14ac:dyDescent="0.25">
      <c r="A60" s="100" t="s">
        <v>75</v>
      </c>
      <c r="B60" s="36" t="s">
        <v>188</v>
      </c>
      <c r="C60" s="93">
        <f t="shared" si="7"/>
        <v>35087.910000000003</v>
      </c>
      <c r="D60" s="133" t="s">
        <v>139</v>
      </c>
      <c r="E60" s="126">
        <v>0.25</v>
      </c>
      <c r="F60" s="41">
        <f t="shared" si="4"/>
        <v>46783.88</v>
      </c>
      <c r="G60" s="30">
        <v>0</v>
      </c>
      <c r="H60" s="30">
        <v>0</v>
      </c>
      <c r="I60" s="42">
        <v>0</v>
      </c>
      <c r="J60" s="30">
        <f t="shared" si="8"/>
        <v>1.0900000000000001</v>
      </c>
      <c r="K60" s="43">
        <f>'Standard price'!K60</f>
        <v>46783.88</v>
      </c>
      <c r="L60" s="49" t="s">
        <v>189</v>
      </c>
      <c r="M60" s="45" t="s">
        <v>73</v>
      </c>
    </row>
    <row r="61" spans="1:13" ht="15.75" x14ac:dyDescent="0.25">
      <c r="A61" s="100" t="s">
        <v>75</v>
      </c>
      <c r="B61" s="36" t="s">
        <v>190</v>
      </c>
      <c r="C61" s="93">
        <f t="shared" si="7"/>
        <v>45840.66</v>
      </c>
      <c r="D61" s="133" t="s">
        <v>139</v>
      </c>
      <c r="E61" s="126">
        <v>0.25</v>
      </c>
      <c r="F61" s="41">
        <f t="shared" si="4"/>
        <v>61120.88</v>
      </c>
      <c r="G61" s="30">
        <v>0</v>
      </c>
      <c r="H61" s="30">
        <v>0</v>
      </c>
      <c r="I61" s="42">
        <v>0</v>
      </c>
      <c r="J61" s="30">
        <f t="shared" si="8"/>
        <v>1.0900000000000001</v>
      </c>
      <c r="K61" s="43">
        <f>'Standard price'!K61</f>
        <v>61120.88</v>
      </c>
      <c r="L61" s="49" t="s">
        <v>191</v>
      </c>
      <c r="M61" s="45" t="s">
        <v>73</v>
      </c>
    </row>
    <row r="62" spans="1:13" ht="16.5" thickBot="1" x14ac:dyDescent="0.3">
      <c r="A62" s="101" t="s">
        <v>75</v>
      </c>
      <c r="B62" s="112" t="s">
        <v>192</v>
      </c>
      <c r="C62" s="128">
        <f t="shared" si="7"/>
        <v>54329.67</v>
      </c>
      <c r="D62" s="134" t="s">
        <v>139</v>
      </c>
      <c r="E62" s="127">
        <v>0.25</v>
      </c>
      <c r="F62" s="46">
        <f t="shared" si="4"/>
        <v>72439.56</v>
      </c>
      <c r="G62" s="38">
        <v>0</v>
      </c>
      <c r="H62" s="38">
        <v>0</v>
      </c>
      <c r="I62" s="47">
        <v>0</v>
      </c>
      <c r="J62" s="38">
        <f t="shared" si="8"/>
        <v>1.0900000000000001</v>
      </c>
      <c r="K62" s="48">
        <f>'Standard price'!K62</f>
        <v>72439.56</v>
      </c>
      <c r="L62" s="50" t="s">
        <v>193</v>
      </c>
      <c r="M62" s="89" t="s">
        <v>73</v>
      </c>
    </row>
    <row r="63" spans="1:13" ht="16.5" thickTop="1" x14ac:dyDescent="0.25">
      <c r="A63" s="98" t="s">
        <v>76</v>
      </c>
      <c r="B63" s="20" t="s">
        <v>77</v>
      </c>
      <c r="C63" s="91">
        <f t="shared" si="7"/>
        <v>15841.74</v>
      </c>
      <c r="D63" s="131" t="s">
        <v>139</v>
      </c>
      <c r="E63" s="129">
        <v>0.25</v>
      </c>
      <c r="F63" s="26">
        <f t="shared" si="4"/>
        <v>21122.31</v>
      </c>
      <c r="G63" s="21">
        <v>0</v>
      </c>
      <c r="H63" s="21">
        <v>0</v>
      </c>
      <c r="I63" s="69">
        <v>0</v>
      </c>
      <c r="J63" s="21">
        <f t="shared" si="8"/>
        <v>1.0900000000000001</v>
      </c>
      <c r="K63" s="70">
        <f>'Standard price'!K63</f>
        <v>21122.31</v>
      </c>
      <c r="L63" s="72" t="s">
        <v>78</v>
      </c>
      <c r="M63" s="24" t="s">
        <v>73</v>
      </c>
    </row>
    <row r="64" spans="1:13" ht="15.75" x14ac:dyDescent="0.25">
      <c r="A64" s="98" t="s">
        <v>76</v>
      </c>
      <c r="B64" s="20" t="s">
        <v>108</v>
      </c>
      <c r="C64" s="91">
        <f t="shared" ref="C64:C70" si="9">ROUNDUP(F64*(1-E64),2)</f>
        <v>13074.62</v>
      </c>
      <c r="D64" s="131" t="s">
        <v>139</v>
      </c>
      <c r="E64" s="129">
        <v>0.25</v>
      </c>
      <c r="F64" s="26">
        <f t="shared" si="4"/>
        <v>17432.82</v>
      </c>
      <c r="G64" s="21">
        <v>0</v>
      </c>
      <c r="H64" s="21">
        <v>0</v>
      </c>
      <c r="I64" s="69">
        <v>0</v>
      </c>
      <c r="J64" s="21">
        <f t="shared" si="8"/>
        <v>1.0900000000000001</v>
      </c>
      <c r="K64" s="70">
        <f>'Standard price'!K64</f>
        <v>17432.82</v>
      </c>
      <c r="L64" s="72" t="s">
        <v>167</v>
      </c>
      <c r="M64" s="24" t="s">
        <v>73</v>
      </c>
    </row>
    <row r="65" spans="1:15" ht="15.75" x14ac:dyDescent="0.25">
      <c r="A65" s="98" t="s">
        <v>76</v>
      </c>
      <c r="B65" s="20" t="s">
        <v>109</v>
      </c>
      <c r="C65" s="91">
        <f t="shared" si="9"/>
        <v>23645.25</v>
      </c>
      <c r="D65" s="131" t="s">
        <v>139</v>
      </c>
      <c r="E65" s="129">
        <v>0.25</v>
      </c>
      <c r="F65" s="26">
        <f t="shared" si="4"/>
        <v>31526.999999999996</v>
      </c>
      <c r="G65" s="21">
        <v>0</v>
      </c>
      <c r="H65" s="21">
        <v>0</v>
      </c>
      <c r="I65" s="69">
        <v>0</v>
      </c>
      <c r="J65" s="21">
        <f t="shared" si="8"/>
        <v>1.0900000000000001</v>
      </c>
      <c r="K65" s="70">
        <f>'Standard price'!K65</f>
        <v>31526.999999999996</v>
      </c>
      <c r="L65" s="72" t="s">
        <v>168</v>
      </c>
      <c r="M65" s="24" t="s">
        <v>73</v>
      </c>
    </row>
    <row r="66" spans="1:15" ht="15.75" x14ac:dyDescent="0.25">
      <c r="A66" s="98" t="s">
        <v>76</v>
      </c>
      <c r="B66" s="104" t="s">
        <v>79</v>
      </c>
      <c r="C66" s="91">
        <f t="shared" si="9"/>
        <v>3520.7200000000003</v>
      </c>
      <c r="D66" s="131" t="s">
        <v>139</v>
      </c>
      <c r="E66" s="129">
        <v>0.25</v>
      </c>
      <c r="F66" s="26">
        <f t="shared" si="4"/>
        <v>4694.29</v>
      </c>
      <c r="G66" s="21">
        <v>0</v>
      </c>
      <c r="H66" s="21">
        <v>0</v>
      </c>
      <c r="I66" s="69">
        <v>0</v>
      </c>
      <c r="J66" s="21">
        <f t="shared" si="8"/>
        <v>1.0900000000000001</v>
      </c>
      <c r="K66" s="70">
        <f>'Standard price'!K66</f>
        <v>4694.29</v>
      </c>
      <c r="L66" s="72" t="s">
        <v>80</v>
      </c>
      <c r="M66" s="24" t="s">
        <v>73</v>
      </c>
    </row>
    <row r="67" spans="1:15" ht="15.75" x14ac:dyDescent="0.25">
      <c r="A67" s="98" t="s">
        <v>76</v>
      </c>
      <c r="B67" s="156" t="str">
        <f>'Standard price'!B67</f>
        <v>Chassis DPH 200K-FR (42U)</v>
      </c>
      <c r="C67" s="155">
        <f t="shared" si="9"/>
        <v>11780.22</v>
      </c>
      <c r="D67" s="131" t="s">
        <v>139</v>
      </c>
      <c r="E67" s="129">
        <v>0.25</v>
      </c>
      <c r="F67" s="26">
        <f t="shared" si="4"/>
        <v>15706.96</v>
      </c>
      <c r="G67" s="21">
        <v>0</v>
      </c>
      <c r="H67" s="21">
        <v>0</v>
      </c>
      <c r="I67" s="69">
        <v>0</v>
      </c>
      <c r="J67" s="21">
        <f t="shared" si="8"/>
        <v>1.0900000000000001</v>
      </c>
      <c r="K67" s="70">
        <f>'Standard price'!K67</f>
        <v>15706.96</v>
      </c>
      <c r="L67" s="157" t="str">
        <f>'Standard price'!L67</f>
        <v>UPS204DH33A2V35</v>
      </c>
      <c r="M67" s="24" t="s">
        <v>73</v>
      </c>
    </row>
    <row r="68" spans="1:15" ht="15.75" x14ac:dyDescent="0.25">
      <c r="A68" s="98" t="s">
        <v>76</v>
      </c>
      <c r="B68" s="20" t="s">
        <v>184</v>
      </c>
      <c r="C68" s="140">
        <f t="shared" si="9"/>
        <v>5221.3100000000004</v>
      </c>
      <c r="D68" s="141" t="s">
        <v>139</v>
      </c>
      <c r="E68" s="142">
        <v>0.25</v>
      </c>
      <c r="F68" s="26">
        <f t="shared" si="4"/>
        <v>6961.74</v>
      </c>
      <c r="G68" s="21">
        <v>0</v>
      </c>
      <c r="H68" s="21">
        <v>0</v>
      </c>
      <c r="I68" s="69">
        <v>0</v>
      </c>
      <c r="J68" s="21">
        <f t="shared" si="8"/>
        <v>1.0900000000000001</v>
      </c>
      <c r="K68" s="70">
        <f>'Standard price'!K68</f>
        <v>6961.74</v>
      </c>
      <c r="L68" s="72" t="s">
        <v>182</v>
      </c>
      <c r="M68" s="24" t="s">
        <v>73</v>
      </c>
    </row>
    <row r="69" spans="1:15" ht="15.75" x14ac:dyDescent="0.25">
      <c r="A69" s="98" t="s">
        <v>76</v>
      </c>
      <c r="B69" s="20" t="s">
        <v>185</v>
      </c>
      <c r="C69" s="140">
        <f t="shared" si="9"/>
        <v>6376.33</v>
      </c>
      <c r="D69" s="141" t="s">
        <v>139</v>
      </c>
      <c r="E69" s="142">
        <v>0.25</v>
      </c>
      <c r="F69" s="26">
        <f t="shared" si="4"/>
        <v>8501.77</v>
      </c>
      <c r="G69" s="21">
        <v>0</v>
      </c>
      <c r="H69" s="21">
        <v>0</v>
      </c>
      <c r="I69" s="69">
        <v>0</v>
      </c>
      <c r="J69" s="21">
        <f t="shared" si="8"/>
        <v>1.0900000000000001</v>
      </c>
      <c r="K69" s="70">
        <f>'Standard price'!K69</f>
        <v>8501.77</v>
      </c>
      <c r="L69" s="72" t="s">
        <v>183</v>
      </c>
      <c r="M69" s="24" t="s">
        <v>73</v>
      </c>
    </row>
    <row r="70" spans="1:15" ht="16.5" thickBot="1" x14ac:dyDescent="0.3">
      <c r="A70" s="99" t="s">
        <v>76</v>
      </c>
      <c r="B70" s="63" t="s">
        <v>181</v>
      </c>
      <c r="C70" s="103">
        <f t="shared" si="9"/>
        <v>1650</v>
      </c>
      <c r="D70" s="132" t="s">
        <v>139</v>
      </c>
      <c r="E70" s="130">
        <v>0.25</v>
      </c>
      <c r="F70" s="65">
        <f t="shared" si="4"/>
        <v>2200</v>
      </c>
      <c r="G70" s="64">
        <v>0</v>
      </c>
      <c r="H70" s="64">
        <v>0</v>
      </c>
      <c r="I70" s="74">
        <v>0</v>
      </c>
      <c r="J70" s="64">
        <f t="shared" si="8"/>
        <v>1.0900000000000001</v>
      </c>
      <c r="K70" s="75">
        <f>'Standard price'!K70</f>
        <v>2200</v>
      </c>
      <c r="L70" s="76" t="s">
        <v>180</v>
      </c>
      <c r="M70" s="68" t="s">
        <v>73</v>
      </c>
    </row>
    <row r="71" spans="1:15" ht="16.5" thickTop="1" x14ac:dyDescent="0.25">
      <c r="A71" s="100" t="s">
        <v>81</v>
      </c>
      <c r="B71" s="111" t="s">
        <v>95</v>
      </c>
      <c r="C71" s="93">
        <f t="shared" ref="C71:C76" si="10">ROUNDUP(F71*(1-E71),2)</f>
        <v>1321.14</v>
      </c>
      <c r="D71" s="133" t="s">
        <v>139</v>
      </c>
      <c r="E71" s="126">
        <v>0.25</v>
      </c>
      <c r="F71" s="41">
        <f t="shared" si="4"/>
        <v>1761.5164843273847</v>
      </c>
      <c r="G71" s="113">
        <v>0</v>
      </c>
      <c r="H71" s="114">
        <v>0</v>
      </c>
      <c r="I71" s="114">
        <f t="shared" ref="I71:I76" si="11">J71*K71</f>
        <v>1920.0529679168494</v>
      </c>
      <c r="J71" s="114">
        <f t="shared" si="8"/>
        <v>1.0900000000000001</v>
      </c>
      <c r="K71" s="54">
        <f>'Standard price'!K71</f>
        <v>1761.5164843273847</v>
      </c>
      <c r="L71" s="44">
        <v>3798101375</v>
      </c>
      <c r="M71" s="52" t="s">
        <v>73</v>
      </c>
      <c r="N71" s="16"/>
      <c r="O71" s="16"/>
    </row>
    <row r="72" spans="1:15" ht="15.75" x14ac:dyDescent="0.25">
      <c r="A72" s="100" t="s">
        <v>81</v>
      </c>
      <c r="B72" s="111" t="s">
        <v>96</v>
      </c>
      <c r="C72" s="93">
        <f t="shared" si="10"/>
        <v>1331.01</v>
      </c>
      <c r="D72" s="133" t="s">
        <v>139</v>
      </c>
      <c r="E72" s="126">
        <v>0.25</v>
      </c>
      <c r="F72" s="41">
        <f t="shared" si="4"/>
        <v>1774.6722919827691</v>
      </c>
      <c r="G72" s="113">
        <v>0</v>
      </c>
      <c r="H72" s="114">
        <v>0</v>
      </c>
      <c r="I72" s="114">
        <f t="shared" si="11"/>
        <v>1934.3927982612186</v>
      </c>
      <c r="J72" s="114">
        <f t="shared" si="8"/>
        <v>1.0900000000000001</v>
      </c>
      <c r="K72" s="54">
        <f>'Standard price'!K72</f>
        <v>1774.6722919827691</v>
      </c>
      <c r="L72" s="44">
        <v>3798101379</v>
      </c>
      <c r="M72" s="52" t="s">
        <v>73</v>
      </c>
      <c r="N72" s="16"/>
      <c r="O72" s="16"/>
    </row>
    <row r="73" spans="1:15" ht="15.75" x14ac:dyDescent="0.25">
      <c r="A73" s="100" t="s">
        <v>81</v>
      </c>
      <c r="B73" s="111" t="s">
        <v>194</v>
      </c>
      <c r="C73" s="93">
        <f t="shared" si="10"/>
        <v>2084.3300000000004</v>
      </c>
      <c r="D73" s="133" t="s">
        <v>139</v>
      </c>
      <c r="E73" s="126">
        <v>0.25</v>
      </c>
      <c r="F73" s="30">
        <f t="shared" si="4"/>
        <v>2779.1066662892304</v>
      </c>
      <c r="G73" s="30">
        <v>0</v>
      </c>
      <c r="H73" s="30">
        <v>0</v>
      </c>
      <c r="I73" s="41">
        <f t="shared" si="11"/>
        <v>3029.2262662552612</v>
      </c>
      <c r="J73" s="53">
        <f t="shared" si="8"/>
        <v>1.0900000000000001</v>
      </c>
      <c r="K73" s="54">
        <f>'Standard price'!K73</f>
        <v>2779.1066662892304</v>
      </c>
      <c r="L73" s="137">
        <v>3798102814</v>
      </c>
      <c r="M73" s="52" t="s">
        <v>73</v>
      </c>
      <c r="N73" s="16"/>
      <c r="O73" s="16"/>
    </row>
    <row r="74" spans="1:15" ht="15.75" x14ac:dyDescent="0.25">
      <c r="A74" s="100" t="s">
        <v>81</v>
      </c>
      <c r="B74" s="111" t="s">
        <v>106</v>
      </c>
      <c r="C74" s="93">
        <f t="shared" si="10"/>
        <v>2432.5500000000002</v>
      </c>
      <c r="D74" s="133" t="s">
        <v>139</v>
      </c>
      <c r="E74" s="126">
        <v>0.25</v>
      </c>
      <c r="F74" s="30">
        <f t="shared" si="4"/>
        <v>3243.3912747027694</v>
      </c>
      <c r="G74" s="30">
        <v>0</v>
      </c>
      <c r="H74" s="30">
        <v>0</v>
      </c>
      <c r="I74" s="41">
        <f t="shared" si="11"/>
        <v>3535.296489426019</v>
      </c>
      <c r="J74" s="53">
        <f t="shared" si="8"/>
        <v>1.0900000000000001</v>
      </c>
      <c r="K74" s="54">
        <f>'Standard price'!K74</f>
        <v>3243.3912747027694</v>
      </c>
      <c r="L74" s="137">
        <v>3798102815</v>
      </c>
      <c r="M74" s="52" t="s">
        <v>73</v>
      </c>
      <c r="N74" s="16"/>
      <c r="O74" s="16"/>
    </row>
    <row r="75" spans="1:15" ht="15.75" x14ac:dyDescent="0.25">
      <c r="A75" s="100" t="s">
        <v>81</v>
      </c>
      <c r="B75" s="111" t="s">
        <v>195</v>
      </c>
      <c r="C75" s="93">
        <f t="shared" si="10"/>
        <v>2120.7000000000003</v>
      </c>
      <c r="D75" s="133" t="s">
        <v>139</v>
      </c>
      <c r="E75" s="126">
        <v>0.25</v>
      </c>
      <c r="F75" s="30">
        <f t="shared" si="4"/>
        <v>2827.5985116996922</v>
      </c>
      <c r="G75" s="30">
        <v>0</v>
      </c>
      <c r="H75" s="30">
        <v>0</v>
      </c>
      <c r="I75" s="41">
        <f t="shared" si="11"/>
        <v>3082.0823777526648</v>
      </c>
      <c r="J75" s="53">
        <f t="shared" si="8"/>
        <v>1.0900000000000001</v>
      </c>
      <c r="K75" s="51">
        <f>'Standard price'!K75</f>
        <v>2827.5985116996922</v>
      </c>
      <c r="L75" s="137">
        <v>3798102816</v>
      </c>
      <c r="M75" s="52" t="s">
        <v>73</v>
      </c>
      <c r="N75" s="16"/>
      <c r="O75" s="16"/>
    </row>
    <row r="76" spans="1:15" ht="16.5" thickBot="1" x14ac:dyDescent="0.3">
      <c r="A76" s="101" t="s">
        <v>81</v>
      </c>
      <c r="B76" s="112" t="s">
        <v>97</v>
      </c>
      <c r="C76" s="128">
        <f t="shared" si="10"/>
        <v>2336.7900000000004</v>
      </c>
      <c r="D76" s="134" t="s">
        <v>139</v>
      </c>
      <c r="E76" s="127">
        <v>0.25</v>
      </c>
      <c r="F76" s="38">
        <f t="shared" si="4"/>
        <v>3115.7106993526154</v>
      </c>
      <c r="G76" s="38">
        <v>0</v>
      </c>
      <c r="H76" s="38">
        <v>0</v>
      </c>
      <c r="I76" s="46">
        <f t="shared" si="11"/>
        <v>3396.1246622943509</v>
      </c>
      <c r="J76" s="55">
        <f t="shared" si="8"/>
        <v>1.0900000000000001</v>
      </c>
      <c r="K76" s="115">
        <f>'Standard price'!K76</f>
        <v>3115.7106993526154</v>
      </c>
      <c r="L76" s="138">
        <v>3798102817</v>
      </c>
      <c r="M76" s="56" t="s">
        <v>73</v>
      </c>
      <c r="N76" s="16"/>
      <c r="O76" s="16"/>
    </row>
    <row r="77" spans="1:15" ht="16.5" thickTop="1" x14ac:dyDescent="0.25">
      <c r="A77" s="98" t="s">
        <v>82</v>
      </c>
      <c r="B77" s="20" t="s">
        <v>98</v>
      </c>
      <c r="C77" s="91">
        <f t="shared" ref="C77:C85" si="12">ROUNDUP(F77*(1-E77),2)</f>
        <v>344.77</v>
      </c>
      <c r="D77" s="131" t="s">
        <v>139</v>
      </c>
      <c r="E77" s="129">
        <v>0.25</v>
      </c>
      <c r="F77" s="21">
        <f t="shared" ref="F77:F103" si="13">K77+H77+G77</f>
        <v>459.69161591630774</v>
      </c>
      <c r="G77" s="21">
        <v>0</v>
      </c>
      <c r="H77" s="21">
        <v>0</v>
      </c>
      <c r="I77" s="21">
        <f t="shared" ref="I77:I85" si="14">J77*K77</f>
        <v>501.06386134877545</v>
      </c>
      <c r="J77" s="21">
        <f t="shared" ref="J77:J93" si="15">J$1</f>
        <v>1.0900000000000001</v>
      </c>
      <c r="K77" s="135">
        <f>'Standard price'!K77</f>
        <v>459.69161591630774</v>
      </c>
      <c r="L77" s="81" t="s">
        <v>176</v>
      </c>
      <c r="M77" s="78" t="s">
        <v>73</v>
      </c>
    </row>
    <row r="78" spans="1:15" ht="15.75" x14ac:dyDescent="0.25">
      <c r="A78" s="98" t="s">
        <v>82</v>
      </c>
      <c r="B78" s="20" t="s">
        <v>99</v>
      </c>
      <c r="C78" s="91">
        <f t="shared" si="12"/>
        <v>243.84</v>
      </c>
      <c r="D78" s="131" t="s">
        <v>139</v>
      </c>
      <c r="E78" s="129">
        <v>0.25</v>
      </c>
      <c r="F78" s="21">
        <f t="shared" si="13"/>
        <v>325.11001163815382</v>
      </c>
      <c r="G78" s="21">
        <v>0</v>
      </c>
      <c r="H78" s="21">
        <v>0</v>
      </c>
      <c r="I78" s="21">
        <f t="shared" si="14"/>
        <v>354.36991268558768</v>
      </c>
      <c r="J78" s="21">
        <f t="shared" si="15"/>
        <v>1.0900000000000001</v>
      </c>
      <c r="K78" s="135">
        <f>'Standard price'!K78</f>
        <v>325.11001163815382</v>
      </c>
      <c r="L78" s="71" t="s">
        <v>177</v>
      </c>
      <c r="M78" s="78" t="s">
        <v>73</v>
      </c>
    </row>
    <row r="79" spans="1:15" ht="15.75" x14ac:dyDescent="0.25">
      <c r="A79" s="98" t="s">
        <v>82</v>
      </c>
      <c r="B79" s="20" t="s">
        <v>100</v>
      </c>
      <c r="C79" s="91">
        <f t="shared" si="12"/>
        <v>367.31</v>
      </c>
      <c r="D79" s="131" t="s">
        <v>139</v>
      </c>
      <c r="E79" s="129">
        <v>0.25</v>
      </c>
      <c r="F79" s="21">
        <f t="shared" si="13"/>
        <v>489.74225024492301</v>
      </c>
      <c r="G79" s="21">
        <v>0</v>
      </c>
      <c r="H79" s="21">
        <v>0</v>
      </c>
      <c r="I79" s="21">
        <f t="shared" si="14"/>
        <v>533.81905276696614</v>
      </c>
      <c r="J79" s="21">
        <f t="shared" si="15"/>
        <v>1.0900000000000001</v>
      </c>
      <c r="K79" s="135">
        <f>'Standard price'!K79</f>
        <v>489.74225024492301</v>
      </c>
      <c r="L79" s="71" t="s">
        <v>178</v>
      </c>
      <c r="M79" s="78" t="s">
        <v>73</v>
      </c>
    </row>
    <row r="80" spans="1:15" ht="15.75" customHeight="1" x14ac:dyDescent="0.25">
      <c r="A80" s="98" t="s">
        <v>82</v>
      </c>
      <c r="B80" s="20" t="s">
        <v>101</v>
      </c>
      <c r="C80" s="91">
        <f t="shared" si="12"/>
        <v>1015.36</v>
      </c>
      <c r="D80" s="131" t="s">
        <v>139</v>
      </c>
      <c r="E80" s="129">
        <v>0.25</v>
      </c>
      <c r="F80" s="26">
        <f t="shared" si="13"/>
        <v>1353.8018488319997</v>
      </c>
      <c r="G80" s="77">
        <v>0</v>
      </c>
      <c r="H80" s="77">
        <v>0</v>
      </c>
      <c r="I80" s="21">
        <f t="shared" si="14"/>
        <v>1475.6440152268797</v>
      </c>
      <c r="J80" s="90">
        <f t="shared" si="15"/>
        <v>1.0900000000000001</v>
      </c>
      <c r="K80" s="135">
        <f>'Standard price'!K80</f>
        <v>1353.8018488319997</v>
      </c>
      <c r="L80" s="71" t="s">
        <v>179</v>
      </c>
      <c r="M80" s="78" t="s">
        <v>73</v>
      </c>
    </row>
    <row r="81" spans="1:13" ht="15.75" x14ac:dyDescent="0.25">
      <c r="A81" s="98" t="s">
        <v>82</v>
      </c>
      <c r="B81" s="20" t="s">
        <v>105</v>
      </c>
      <c r="C81" s="91">
        <f t="shared" si="12"/>
        <v>159.91999999999999</v>
      </c>
      <c r="D81" s="131" t="s">
        <v>139</v>
      </c>
      <c r="E81" s="129">
        <v>0.25</v>
      </c>
      <c r="F81" s="26">
        <f t="shared" si="13"/>
        <v>213.21640547446154</v>
      </c>
      <c r="G81" s="77">
        <v>0</v>
      </c>
      <c r="H81" s="77">
        <v>0</v>
      </c>
      <c r="I81" s="21">
        <f t="shared" si="14"/>
        <v>232.40588196716308</v>
      </c>
      <c r="J81" s="90">
        <f t="shared" si="15"/>
        <v>1.0900000000000001</v>
      </c>
      <c r="K81" s="135">
        <f>'Standard price'!K81</f>
        <v>213.21640547446154</v>
      </c>
      <c r="L81" s="71" t="s">
        <v>169</v>
      </c>
      <c r="M81" s="78" t="s">
        <v>73</v>
      </c>
    </row>
    <row r="82" spans="1:13" ht="15.75" x14ac:dyDescent="0.25">
      <c r="A82" s="98" t="s">
        <v>82</v>
      </c>
      <c r="B82" s="20" t="s">
        <v>104</v>
      </c>
      <c r="C82" s="91">
        <f t="shared" si="12"/>
        <v>212.92</v>
      </c>
      <c r="D82" s="131" t="s">
        <v>139</v>
      </c>
      <c r="E82" s="129">
        <v>0.25</v>
      </c>
      <c r="F82" s="26">
        <f t="shared" si="13"/>
        <v>283.8884809846154</v>
      </c>
      <c r="G82" s="77">
        <v>0</v>
      </c>
      <c r="H82" s="77">
        <v>0</v>
      </c>
      <c r="I82" s="21">
        <f t="shared" si="14"/>
        <v>309.4384442732308</v>
      </c>
      <c r="J82" s="90">
        <f t="shared" si="15"/>
        <v>1.0900000000000001</v>
      </c>
      <c r="K82" s="135">
        <f>'Standard price'!K82</f>
        <v>283.8884809846154</v>
      </c>
      <c r="L82" s="71" t="s">
        <v>170</v>
      </c>
      <c r="M82" s="78" t="s">
        <v>73</v>
      </c>
    </row>
    <row r="83" spans="1:13" ht="15.75" x14ac:dyDescent="0.25">
      <c r="A83" s="98" t="s">
        <v>82</v>
      </c>
      <c r="B83" s="20" t="s">
        <v>103</v>
      </c>
      <c r="C83" s="91">
        <f t="shared" si="12"/>
        <v>283.88</v>
      </c>
      <c r="D83" s="131" t="s">
        <v>139</v>
      </c>
      <c r="E83" s="129">
        <v>0.25</v>
      </c>
      <c r="F83" s="26">
        <f t="shared" si="13"/>
        <v>378.4948942818462</v>
      </c>
      <c r="G83" s="77">
        <v>0</v>
      </c>
      <c r="H83" s="77">
        <v>0</v>
      </c>
      <c r="I83" s="21">
        <f t="shared" si="14"/>
        <v>412.55943476721239</v>
      </c>
      <c r="J83" s="90">
        <f t="shared" si="15"/>
        <v>1.0900000000000001</v>
      </c>
      <c r="K83" s="135">
        <f>'Standard price'!K83</f>
        <v>378.4948942818462</v>
      </c>
      <c r="L83" s="71" t="s">
        <v>171</v>
      </c>
      <c r="M83" s="78" t="s">
        <v>73</v>
      </c>
    </row>
    <row r="84" spans="1:13" ht="15.75" x14ac:dyDescent="0.25">
      <c r="A84" s="98" t="s">
        <v>82</v>
      </c>
      <c r="B84" s="20" t="s">
        <v>102</v>
      </c>
      <c r="C84" s="140">
        <f t="shared" si="12"/>
        <v>350.78</v>
      </c>
      <c r="D84" s="141" t="s">
        <v>139</v>
      </c>
      <c r="E84" s="142">
        <v>0.25</v>
      </c>
      <c r="F84" s="26">
        <f t="shared" si="13"/>
        <v>467.70050233107685</v>
      </c>
      <c r="G84" s="77">
        <v>0</v>
      </c>
      <c r="H84" s="77">
        <v>0</v>
      </c>
      <c r="I84" s="21">
        <f t="shared" si="14"/>
        <v>509.79354754087382</v>
      </c>
      <c r="J84" s="90">
        <f t="shared" si="15"/>
        <v>1.0900000000000001</v>
      </c>
      <c r="K84" s="135">
        <f>'Standard price'!K84</f>
        <v>467.70050233107685</v>
      </c>
      <c r="L84" s="71" t="s">
        <v>172</v>
      </c>
      <c r="M84" s="78" t="s">
        <v>73</v>
      </c>
    </row>
    <row r="85" spans="1:13" ht="16.5" thickBot="1" x14ac:dyDescent="0.3">
      <c r="A85" s="99" t="s">
        <v>82</v>
      </c>
      <c r="B85" s="63" t="s">
        <v>197</v>
      </c>
      <c r="C85" s="103">
        <f t="shared" si="12"/>
        <v>744.28</v>
      </c>
      <c r="D85" s="132" t="s">
        <v>139</v>
      </c>
      <c r="E85" s="130">
        <v>0.25</v>
      </c>
      <c r="F85" s="65">
        <f t="shared" si="13"/>
        <v>992.36334377353853</v>
      </c>
      <c r="G85" s="105">
        <v>0</v>
      </c>
      <c r="H85" s="105">
        <v>0</v>
      </c>
      <c r="I85" s="64">
        <f t="shared" si="14"/>
        <v>1081.6760447131571</v>
      </c>
      <c r="J85" s="80">
        <f t="shared" si="15"/>
        <v>1.0900000000000001</v>
      </c>
      <c r="K85" s="139">
        <f>'Standard price'!K85</f>
        <v>992.36334377353853</v>
      </c>
      <c r="L85" s="146" t="s">
        <v>196</v>
      </c>
      <c r="M85" s="79" t="s">
        <v>73</v>
      </c>
    </row>
    <row r="86" spans="1:13" ht="16.5" thickTop="1" x14ac:dyDescent="0.25">
      <c r="A86" s="116" t="s">
        <v>83</v>
      </c>
      <c r="B86" s="117" t="s">
        <v>141</v>
      </c>
      <c r="C86" s="93">
        <f>ROUNDUP(F86*(1-E86),2)</f>
        <v>26.59</v>
      </c>
      <c r="D86" s="133" t="s">
        <v>139</v>
      </c>
      <c r="E86" s="126">
        <v>0.25</v>
      </c>
      <c r="F86" s="118">
        <f t="shared" si="13"/>
        <v>35.451439576615378</v>
      </c>
      <c r="G86" s="118">
        <v>0</v>
      </c>
      <c r="H86" s="118">
        <v>0</v>
      </c>
      <c r="I86" s="118">
        <f>J86*K86</f>
        <v>38.642069138510763</v>
      </c>
      <c r="J86" s="118">
        <f t="shared" si="15"/>
        <v>1.0900000000000001</v>
      </c>
      <c r="K86" s="119">
        <f>'Standard price'!K86</f>
        <v>35.451439576615378</v>
      </c>
      <c r="L86" s="120" t="s">
        <v>154</v>
      </c>
      <c r="M86" s="121" t="s">
        <v>73</v>
      </c>
    </row>
    <row r="87" spans="1:13" ht="15.75" x14ac:dyDescent="0.25">
      <c r="A87" s="100" t="s">
        <v>83</v>
      </c>
      <c r="B87" s="111" t="s">
        <v>142</v>
      </c>
      <c r="C87" s="93">
        <f t="shared" ref="C87:C98" si="16">ROUNDUP(F87*(1-E87),2)</f>
        <v>39.089999999999996</v>
      </c>
      <c r="D87" s="133" t="s">
        <v>139</v>
      </c>
      <c r="E87" s="126">
        <v>0.25</v>
      </c>
      <c r="F87" s="30">
        <f t="shared" si="13"/>
        <v>52.115462606769221</v>
      </c>
      <c r="G87" s="30">
        <v>0</v>
      </c>
      <c r="H87" s="30">
        <v>0</v>
      </c>
      <c r="I87" s="30">
        <f t="shared" ref="I87:I103" si="17">J87*K87</f>
        <v>56.805854241378455</v>
      </c>
      <c r="J87" s="30">
        <f t="shared" si="15"/>
        <v>1.0900000000000001</v>
      </c>
      <c r="K87" s="51">
        <f>'Standard price'!K87</f>
        <v>52.115462606769221</v>
      </c>
      <c r="L87" s="35" t="s">
        <v>155</v>
      </c>
      <c r="M87" s="52" t="s">
        <v>73</v>
      </c>
    </row>
    <row r="88" spans="1:13" ht="15.75" x14ac:dyDescent="0.25">
      <c r="A88" s="100" t="s">
        <v>83</v>
      </c>
      <c r="B88" s="111" t="s">
        <v>143</v>
      </c>
      <c r="C88" s="93">
        <f t="shared" si="16"/>
        <v>39.089999999999996</v>
      </c>
      <c r="D88" s="133" t="s">
        <v>139</v>
      </c>
      <c r="E88" s="126">
        <v>0.25</v>
      </c>
      <c r="F88" s="30">
        <f t="shared" si="13"/>
        <v>52.115462606769221</v>
      </c>
      <c r="G88" s="30">
        <v>0</v>
      </c>
      <c r="H88" s="30">
        <v>0</v>
      </c>
      <c r="I88" s="30">
        <f t="shared" si="17"/>
        <v>56.805854241378455</v>
      </c>
      <c r="J88" s="30">
        <f t="shared" si="15"/>
        <v>1.0900000000000001</v>
      </c>
      <c r="K88" s="51">
        <f>'Standard price'!K88</f>
        <v>52.115462606769221</v>
      </c>
      <c r="L88" s="35" t="s">
        <v>156</v>
      </c>
      <c r="M88" s="52" t="s">
        <v>73</v>
      </c>
    </row>
    <row r="89" spans="1:13" ht="15.75" x14ac:dyDescent="0.25">
      <c r="A89" s="100" t="s">
        <v>83</v>
      </c>
      <c r="B89" s="111" t="s">
        <v>144</v>
      </c>
      <c r="C89" s="93">
        <f t="shared" si="16"/>
        <v>39.089999999999996</v>
      </c>
      <c r="D89" s="133" t="s">
        <v>139</v>
      </c>
      <c r="E89" s="126">
        <v>0.25</v>
      </c>
      <c r="F89" s="30">
        <f t="shared" si="13"/>
        <v>52.115462606769221</v>
      </c>
      <c r="G89" s="30">
        <v>0</v>
      </c>
      <c r="H89" s="30">
        <v>0</v>
      </c>
      <c r="I89" s="30">
        <f t="shared" si="17"/>
        <v>56.805854241378455</v>
      </c>
      <c r="J89" s="30">
        <f t="shared" si="15"/>
        <v>1.0900000000000001</v>
      </c>
      <c r="K89" s="51">
        <f>'Standard price'!K89</f>
        <v>52.115462606769221</v>
      </c>
      <c r="L89" s="35" t="s">
        <v>157</v>
      </c>
      <c r="M89" s="52" t="s">
        <v>73</v>
      </c>
    </row>
    <row r="90" spans="1:13" ht="15.75" x14ac:dyDescent="0.25">
      <c r="A90" s="100" t="s">
        <v>83</v>
      </c>
      <c r="B90" s="111" t="s">
        <v>145</v>
      </c>
      <c r="C90" s="93">
        <f t="shared" si="16"/>
        <v>36.979999999999997</v>
      </c>
      <c r="D90" s="133" t="s">
        <v>139</v>
      </c>
      <c r="E90" s="126">
        <v>0.25</v>
      </c>
      <c r="F90" s="30">
        <f t="shared" si="13"/>
        <v>49.299658161230766</v>
      </c>
      <c r="G90" s="30">
        <v>0</v>
      </c>
      <c r="H90" s="30">
        <v>0</v>
      </c>
      <c r="I90" s="30">
        <f t="shared" si="17"/>
        <v>53.736627395741536</v>
      </c>
      <c r="J90" s="30">
        <f t="shared" si="15"/>
        <v>1.0900000000000001</v>
      </c>
      <c r="K90" s="51">
        <f>'Standard price'!K90</f>
        <v>49.299658161230766</v>
      </c>
      <c r="L90" s="35" t="s">
        <v>158</v>
      </c>
      <c r="M90" s="52" t="s">
        <v>73</v>
      </c>
    </row>
    <row r="91" spans="1:13" ht="15.75" x14ac:dyDescent="0.25">
      <c r="A91" s="100" t="s">
        <v>83</v>
      </c>
      <c r="B91" s="111" t="s">
        <v>146</v>
      </c>
      <c r="C91" s="93">
        <f t="shared" si="16"/>
        <v>42.419999999999995</v>
      </c>
      <c r="D91" s="133" t="s">
        <v>139</v>
      </c>
      <c r="E91" s="126">
        <v>0.25</v>
      </c>
      <c r="F91" s="30">
        <f t="shared" si="13"/>
        <v>56.546892553846149</v>
      </c>
      <c r="G91" s="30">
        <v>0</v>
      </c>
      <c r="H91" s="30">
        <v>0</v>
      </c>
      <c r="I91" s="30">
        <f t="shared" si="17"/>
        <v>61.636112883692306</v>
      </c>
      <c r="J91" s="30">
        <f t="shared" si="15"/>
        <v>1.0900000000000001</v>
      </c>
      <c r="K91" s="51">
        <f>'Standard price'!K91</f>
        <v>56.546892553846149</v>
      </c>
      <c r="L91" s="35" t="s">
        <v>159</v>
      </c>
      <c r="M91" s="52" t="s">
        <v>73</v>
      </c>
    </row>
    <row r="92" spans="1:13" ht="15.75" x14ac:dyDescent="0.25">
      <c r="A92" s="100" t="s">
        <v>83</v>
      </c>
      <c r="B92" s="111" t="s">
        <v>147</v>
      </c>
      <c r="C92" s="93">
        <f t="shared" si="16"/>
        <v>46.41</v>
      </c>
      <c r="D92" s="133" t="s">
        <v>139</v>
      </c>
      <c r="E92" s="126">
        <v>0.25</v>
      </c>
      <c r="F92" s="30">
        <f t="shared" si="13"/>
        <v>61.878456708923075</v>
      </c>
      <c r="G92" s="30">
        <v>0</v>
      </c>
      <c r="H92" s="30">
        <v>0</v>
      </c>
      <c r="I92" s="30">
        <f t="shared" si="17"/>
        <v>67.447517812726161</v>
      </c>
      <c r="J92" s="30">
        <f t="shared" si="15"/>
        <v>1.0900000000000001</v>
      </c>
      <c r="K92" s="51">
        <f>'Standard price'!K92</f>
        <v>61.878456708923075</v>
      </c>
      <c r="L92" s="35" t="s">
        <v>160</v>
      </c>
      <c r="M92" s="52" t="s">
        <v>73</v>
      </c>
    </row>
    <row r="93" spans="1:13" ht="15.75" x14ac:dyDescent="0.25">
      <c r="A93" s="100" t="s">
        <v>83</v>
      </c>
      <c r="B93" s="111" t="s">
        <v>148</v>
      </c>
      <c r="C93" s="93">
        <f t="shared" si="16"/>
        <v>45.69</v>
      </c>
      <c r="D93" s="133" t="s">
        <v>139</v>
      </c>
      <c r="E93" s="126">
        <v>0.25</v>
      </c>
      <c r="F93" s="30">
        <f t="shared" si="13"/>
        <v>60.909081407999992</v>
      </c>
      <c r="G93" s="30">
        <v>0</v>
      </c>
      <c r="H93" s="30">
        <v>0</v>
      </c>
      <c r="I93" s="30">
        <f t="shared" si="17"/>
        <v>66.390898734719997</v>
      </c>
      <c r="J93" s="30">
        <f t="shared" si="15"/>
        <v>1.0900000000000001</v>
      </c>
      <c r="K93" s="51">
        <f>'Standard price'!K93</f>
        <v>60.909081407999992</v>
      </c>
      <c r="L93" s="35" t="s">
        <v>161</v>
      </c>
      <c r="M93" s="52" t="s">
        <v>73</v>
      </c>
    </row>
    <row r="94" spans="1:13" ht="15.75" x14ac:dyDescent="0.25">
      <c r="A94" s="100" t="s">
        <v>83</v>
      </c>
      <c r="B94" s="111" t="s">
        <v>149</v>
      </c>
      <c r="C94" s="93">
        <f t="shared" si="16"/>
        <v>54.05</v>
      </c>
      <c r="D94" s="133" t="s">
        <v>139</v>
      </c>
      <c r="E94" s="126">
        <v>0.25</v>
      </c>
      <c r="F94" s="30">
        <f t="shared" si="13"/>
        <v>72.056897368615381</v>
      </c>
      <c r="G94" s="30">
        <v>0</v>
      </c>
      <c r="H94" s="30">
        <v>0</v>
      </c>
      <c r="I94" s="30">
        <f t="shared" si="17"/>
        <v>78.542018131790769</v>
      </c>
      <c r="J94" s="30">
        <f t="shared" ref="J94:J103" si="18">J$1</f>
        <v>1.0900000000000001</v>
      </c>
      <c r="K94" s="51">
        <f>'Standard price'!K94</f>
        <v>72.056897368615381</v>
      </c>
      <c r="L94" s="35" t="s">
        <v>162</v>
      </c>
      <c r="M94" s="52" t="s">
        <v>73</v>
      </c>
    </row>
    <row r="95" spans="1:13" ht="15.75" x14ac:dyDescent="0.25">
      <c r="A95" s="100" t="s">
        <v>83</v>
      </c>
      <c r="B95" s="111" t="s">
        <v>150</v>
      </c>
      <c r="C95" s="93">
        <f t="shared" si="16"/>
        <v>52.35</v>
      </c>
      <c r="D95" s="133" t="s">
        <v>139</v>
      </c>
      <c r="E95" s="126">
        <v>0.25</v>
      </c>
      <c r="F95" s="30">
        <f t="shared" si="13"/>
        <v>69.795021666461537</v>
      </c>
      <c r="G95" s="30">
        <v>0</v>
      </c>
      <c r="H95" s="30">
        <v>0</v>
      </c>
      <c r="I95" s="30">
        <f t="shared" si="17"/>
        <v>76.076573616443085</v>
      </c>
      <c r="J95" s="30">
        <f t="shared" si="18"/>
        <v>1.0900000000000001</v>
      </c>
      <c r="K95" s="51">
        <f>'Standard price'!K95</f>
        <v>69.795021666461537</v>
      </c>
      <c r="L95" s="35" t="s">
        <v>163</v>
      </c>
      <c r="M95" s="52" t="s">
        <v>73</v>
      </c>
    </row>
    <row r="96" spans="1:13" ht="15.75" x14ac:dyDescent="0.25">
      <c r="A96" s="100" t="s">
        <v>83</v>
      </c>
      <c r="B96" s="111" t="s">
        <v>151</v>
      </c>
      <c r="C96" s="93">
        <f t="shared" si="16"/>
        <v>55.22</v>
      </c>
      <c r="D96" s="133" t="s">
        <v>139</v>
      </c>
      <c r="E96" s="126">
        <v>0.25</v>
      </c>
      <c r="F96" s="30">
        <f t="shared" si="13"/>
        <v>73.626362141538451</v>
      </c>
      <c r="G96" s="30">
        <v>0</v>
      </c>
      <c r="H96" s="30">
        <v>0</v>
      </c>
      <c r="I96" s="30">
        <f t="shared" si="17"/>
        <v>80.252734734276913</v>
      </c>
      <c r="J96" s="30">
        <f t="shared" si="18"/>
        <v>1.0900000000000001</v>
      </c>
      <c r="K96" s="51">
        <f>'Standard price'!K96</f>
        <v>73.626362141538451</v>
      </c>
      <c r="L96" s="35" t="s">
        <v>164</v>
      </c>
      <c r="M96" s="52" t="s">
        <v>73</v>
      </c>
    </row>
    <row r="97" spans="1:13" ht="15.75" x14ac:dyDescent="0.25">
      <c r="A97" s="100" t="s">
        <v>83</v>
      </c>
      <c r="B97" s="111" t="s">
        <v>152</v>
      </c>
      <c r="C97" s="93">
        <f t="shared" si="16"/>
        <v>77.760000000000005</v>
      </c>
      <c r="D97" s="133" t="s">
        <v>139</v>
      </c>
      <c r="E97" s="126">
        <v>0.25</v>
      </c>
      <c r="F97" s="30">
        <f t="shared" si="13"/>
        <v>103.67699647015384</v>
      </c>
      <c r="G97" s="30">
        <v>0</v>
      </c>
      <c r="H97" s="30">
        <v>0</v>
      </c>
      <c r="I97" s="30">
        <f t="shared" si="17"/>
        <v>113.00792615246769</v>
      </c>
      <c r="J97" s="30">
        <f t="shared" si="18"/>
        <v>1.0900000000000001</v>
      </c>
      <c r="K97" s="51">
        <f>'Standard price'!K97</f>
        <v>103.67699647015384</v>
      </c>
      <c r="L97" s="35" t="s">
        <v>165</v>
      </c>
      <c r="M97" s="52" t="s">
        <v>73</v>
      </c>
    </row>
    <row r="98" spans="1:13" ht="16.5" thickBot="1" x14ac:dyDescent="0.3">
      <c r="A98" s="101" t="s">
        <v>83</v>
      </c>
      <c r="B98" s="112" t="s">
        <v>153</v>
      </c>
      <c r="C98" s="128">
        <f t="shared" si="16"/>
        <v>84.81</v>
      </c>
      <c r="D98" s="134" t="s">
        <v>139</v>
      </c>
      <c r="E98" s="127">
        <v>0.25</v>
      </c>
      <c r="F98" s="46">
        <f t="shared" si="13"/>
        <v>113.07070474338462</v>
      </c>
      <c r="G98" s="38">
        <v>0</v>
      </c>
      <c r="H98" s="38">
        <v>0</v>
      </c>
      <c r="I98" s="38">
        <f t="shared" si="17"/>
        <v>123.24706817028925</v>
      </c>
      <c r="J98" s="38">
        <f t="shared" si="18"/>
        <v>1.0900000000000001</v>
      </c>
      <c r="K98" s="122">
        <f>'Standard price'!K98</f>
        <v>113.07070474338462</v>
      </c>
      <c r="L98" s="123" t="s">
        <v>166</v>
      </c>
      <c r="M98" s="56" t="s">
        <v>73</v>
      </c>
    </row>
    <row r="99" spans="1:13" ht="16.5" thickTop="1" x14ac:dyDescent="0.25">
      <c r="A99" s="98" t="s">
        <v>84</v>
      </c>
      <c r="B99" s="106" t="s">
        <v>85</v>
      </c>
      <c r="C99" s="91">
        <f>ROUNDUP(F99*(1-E99),2)</f>
        <v>891.64</v>
      </c>
      <c r="D99" s="131" t="s">
        <v>139</v>
      </c>
      <c r="E99" s="129">
        <v>0.25</v>
      </c>
      <c r="F99" s="21">
        <f t="shared" si="13"/>
        <v>1188.8464851249234</v>
      </c>
      <c r="G99" s="21">
        <v>0</v>
      </c>
      <c r="H99" s="21">
        <v>0</v>
      </c>
      <c r="I99" s="21">
        <f t="shared" si="17"/>
        <v>1295.8426687861665</v>
      </c>
      <c r="J99" s="21">
        <f t="shared" si="18"/>
        <v>1.0900000000000001</v>
      </c>
      <c r="K99" s="58">
        <f>'Standard price'!K99</f>
        <v>1188.8464851249234</v>
      </c>
      <c r="L99" s="107">
        <v>3791641800</v>
      </c>
      <c r="M99" s="78" t="s">
        <v>73</v>
      </c>
    </row>
    <row r="100" spans="1:13" ht="15.75" x14ac:dyDescent="0.25">
      <c r="A100" s="98" t="s">
        <v>84</v>
      </c>
      <c r="B100" s="108" t="s">
        <v>86</v>
      </c>
      <c r="C100" s="91">
        <f>ROUNDUP(F100*(1-E100),2)</f>
        <v>860.91</v>
      </c>
      <c r="D100" s="131" t="s">
        <v>139</v>
      </c>
      <c r="E100" s="129">
        <v>0.25</v>
      </c>
      <c r="F100" s="21">
        <f t="shared" si="13"/>
        <v>1147.8788384787695</v>
      </c>
      <c r="G100" s="21">
        <v>0</v>
      </c>
      <c r="H100" s="21">
        <v>0</v>
      </c>
      <c r="I100" s="21">
        <f t="shared" si="17"/>
        <v>1251.1879339418588</v>
      </c>
      <c r="J100" s="21">
        <f t="shared" si="18"/>
        <v>1.0900000000000001</v>
      </c>
      <c r="K100" s="58">
        <f>'Standard price'!K100</f>
        <v>1147.8788384787695</v>
      </c>
      <c r="L100" s="107">
        <v>3799302701</v>
      </c>
      <c r="M100" s="78" t="s">
        <v>73</v>
      </c>
    </row>
    <row r="101" spans="1:13" ht="15.75" x14ac:dyDescent="0.25">
      <c r="A101" s="98" t="s">
        <v>84</v>
      </c>
      <c r="B101" s="108" t="s">
        <v>87</v>
      </c>
      <c r="C101" s="91">
        <f>ROUNDUP(F101*(1-E101),2)</f>
        <v>780.85</v>
      </c>
      <c r="D101" s="131" t="s">
        <v>139</v>
      </c>
      <c r="E101" s="129">
        <v>0.25</v>
      </c>
      <c r="F101" s="21">
        <f t="shared" si="13"/>
        <v>1041.1321535556924</v>
      </c>
      <c r="G101" s="21">
        <v>0</v>
      </c>
      <c r="H101" s="21">
        <v>0</v>
      </c>
      <c r="I101" s="21">
        <f t="shared" si="17"/>
        <v>1134.8340473757048</v>
      </c>
      <c r="J101" s="21">
        <f t="shared" si="18"/>
        <v>1.0900000000000001</v>
      </c>
      <c r="K101" s="58">
        <f>'Standard price'!K101</f>
        <v>1041.1321535556924</v>
      </c>
      <c r="L101" s="107">
        <v>3799648600</v>
      </c>
      <c r="M101" s="78" t="s">
        <v>73</v>
      </c>
    </row>
    <row r="102" spans="1:13" ht="15.75" x14ac:dyDescent="0.25">
      <c r="A102" s="98" t="s">
        <v>84</v>
      </c>
      <c r="B102" s="108" t="s">
        <v>88</v>
      </c>
      <c r="C102" s="91">
        <f>ROUNDUP(F102*(1-E102),2)</f>
        <v>823.11</v>
      </c>
      <c r="D102" s="131" t="s">
        <v>139</v>
      </c>
      <c r="E102" s="129">
        <v>0.25</v>
      </c>
      <c r="F102" s="21">
        <f t="shared" si="13"/>
        <v>1097.4713228307694</v>
      </c>
      <c r="G102" s="21">
        <v>0</v>
      </c>
      <c r="H102" s="21">
        <v>0</v>
      </c>
      <c r="I102" s="21">
        <f t="shared" si="17"/>
        <v>1196.2437418855388</v>
      </c>
      <c r="J102" s="21">
        <f t="shared" si="18"/>
        <v>1.0900000000000001</v>
      </c>
      <c r="K102" s="58">
        <f>'Standard price'!K102</f>
        <v>1097.4713228307694</v>
      </c>
      <c r="L102" s="107">
        <v>3799503100</v>
      </c>
      <c r="M102" s="78" t="s">
        <v>73</v>
      </c>
    </row>
    <row r="103" spans="1:13" ht="16.5" thickBot="1" x14ac:dyDescent="0.3">
      <c r="A103" s="99" t="s">
        <v>84</v>
      </c>
      <c r="B103" s="109" t="s">
        <v>107</v>
      </c>
      <c r="C103" s="103">
        <f>ROUNDUP(F103*(1-E103),2)</f>
        <v>2100.3000000000002</v>
      </c>
      <c r="D103" s="132" t="s">
        <v>139</v>
      </c>
      <c r="E103" s="130">
        <v>0.25</v>
      </c>
      <c r="F103" s="64">
        <f t="shared" si="13"/>
        <v>2800.3867621809231</v>
      </c>
      <c r="G103" s="64">
        <v>0</v>
      </c>
      <c r="H103" s="64">
        <v>0</v>
      </c>
      <c r="I103" s="64">
        <f t="shared" si="17"/>
        <v>3052.4215707772064</v>
      </c>
      <c r="J103" s="64">
        <f t="shared" si="18"/>
        <v>1.0900000000000001</v>
      </c>
      <c r="K103" s="66">
        <f>'Standard price'!K103</f>
        <v>2800.3867621809231</v>
      </c>
      <c r="L103" s="110">
        <v>3798101490</v>
      </c>
      <c r="M103" s="79" t="s">
        <v>73</v>
      </c>
    </row>
    <row r="104" spans="1:13" ht="15.75" thickTop="1" x14ac:dyDescent="0.25">
      <c r="C104" s="18"/>
    </row>
    <row r="105" spans="1:13" x14ac:dyDescent="0.25">
      <c r="C105" s="18"/>
    </row>
    <row r="106" spans="1:13" x14ac:dyDescent="0.25">
      <c r="C106" s="18"/>
    </row>
    <row r="107" spans="1:13" x14ac:dyDescent="0.25">
      <c r="C107" s="18"/>
    </row>
  </sheetData>
  <pageMargins left="0.7" right="0.7" top="0.75" bottom="0.75" header="0.3" footer="0.3"/>
  <pageSetup orientation="portrait" r:id="rId1"/>
  <ignoredErrors>
    <ignoredError sqref="L86:L103 L3:L41 L63:L66 L71:L72 L77:L83 L50:L55 L42:L49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>
    <tabColor rgb="FF00B0F0"/>
  </sheetPr>
  <dimension ref="A1:P104"/>
  <sheetViews>
    <sheetView showGridLines="0" zoomScale="80" zoomScaleNormal="80" workbookViewId="0">
      <pane ySplit="2" topLeftCell="A3" activePane="bottomLeft" state="frozen"/>
      <selection pane="bottomLeft"/>
    </sheetView>
  </sheetViews>
  <sheetFormatPr defaultColWidth="9.140625" defaultRowHeight="15" x14ac:dyDescent="0.25"/>
  <cols>
    <col min="1" max="1" width="20" customWidth="1"/>
    <col min="2" max="2" width="95.7109375" customWidth="1"/>
    <col min="3" max="3" width="15.7109375" customWidth="1"/>
    <col min="4" max="4" width="9.140625" style="5"/>
    <col min="5" max="5" width="11.28515625" customWidth="1"/>
    <col min="6" max="6" width="10" bestFit="1" customWidth="1"/>
    <col min="10" max="10" width="17" customWidth="1"/>
    <col min="11" max="11" width="15" style="5" customWidth="1"/>
    <col min="12" max="12" width="43.85546875" style="5" customWidth="1"/>
    <col min="13" max="13" width="46" bestFit="1" customWidth="1"/>
    <col min="14" max="14" width="10" customWidth="1"/>
    <col min="15" max="15" width="4.140625" customWidth="1"/>
    <col min="16" max="16" width="21" customWidth="1"/>
  </cols>
  <sheetData>
    <row r="1" spans="1:16" ht="15.75" thickBot="1" x14ac:dyDescent="0.3">
      <c r="B1" s="1"/>
      <c r="C1" s="1"/>
      <c r="D1" s="2"/>
      <c r="E1" s="1"/>
      <c r="F1" s="1"/>
      <c r="G1" s="1"/>
      <c r="H1" s="3" t="s">
        <v>0</v>
      </c>
      <c r="I1" s="4"/>
      <c r="J1" s="2">
        <f>'Standard price'!J1</f>
        <v>1.0900000000000001</v>
      </c>
    </row>
    <row r="2" spans="1:16" ht="45.75" customHeight="1" x14ac:dyDescent="0.25">
      <c r="A2" s="95" t="s">
        <v>89</v>
      </c>
      <c r="B2" s="97" t="s">
        <v>1</v>
      </c>
      <c r="C2" s="96" t="s">
        <v>2</v>
      </c>
      <c r="D2" s="124" t="s">
        <v>138</v>
      </c>
      <c r="E2" s="125" t="s">
        <v>137</v>
      </c>
      <c r="F2" s="124" t="s">
        <v>3</v>
      </c>
      <c r="G2" s="124" t="s">
        <v>4</v>
      </c>
      <c r="H2" s="124" t="s">
        <v>5</v>
      </c>
      <c r="I2" s="124" t="s">
        <v>6</v>
      </c>
      <c r="J2" s="124" t="s">
        <v>7</v>
      </c>
      <c r="K2" s="102" t="s">
        <v>136</v>
      </c>
      <c r="L2" s="125" t="s">
        <v>8</v>
      </c>
      <c r="M2" s="125" t="s">
        <v>9</v>
      </c>
    </row>
    <row r="3" spans="1:16" ht="15.75" x14ac:dyDescent="0.25">
      <c r="A3" s="100" t="s">
        <v>114</v>
      </c>
      <c r="B3" s="36" t="s">
        <v>116</v>
      </c>
      <c r="C3" s="93">
        <f t="shared" ref="C3:C49" si="0">ROUNDUP(F3/D3,2)</f>
        <v>46.56</v>
      </c>
      <c r="D3" s="136" t="s">
        <v>140</v>
      </c>
      <c r="E3" s="30" t="s">
        <v>139</v>
      </c>
      <c r="F3" s="41">
        <f t="shared" ref="F3:F10" si="1">K3+H3+G3</f>
        <v>46.56</v>
      </c>
      <c r="G3" s="30">
        <v>0</v>
      </c>
      <c r="H3" s="30">
        <v>0</v>
      </c>
      <c r="I3" s="30">
        <f t="shared" ref="I3:I49" si="2">J3*K3</f>
        <v>50.750400000000006</v>
      </c>
      <c r="J3" s="30">
        <f t="shared" ref="J3:J10" si="3">J$1</f>
        <v>1.0900000000000001</v>
      </c>
      <c r="K3" s="31">
        <f>'Standard price'!K3</f>
        <v>46.56</v>
      </c>
      <c r="L3" s="85" t="s">
        <v>124</v>
      </c>
      <c r="M3" s="45" t="s">
        <v>115</v>
      </c>
      <c r="P3" s="6"/>
    </row>
    <row r="4" spans="1:16" ht="15.75" x14ac:dyDescent="0.25">
      <c r="A4" s="100" t="s">
        <v>114</v>
      </c>
      <c r="B4" s="86" t="s">
        <v>117</v>
      </c>
      <c r="C4" s="93">
        <f t="shared" si="0"/>
        <v>61.97</v>
      </c>
      <c r="D4" s="30">
        <v>1</v>
      </c>
      <c r="E4" s="30" t="s">
        <v>139</v>
      </c>
      <c r="F4" s="41">
        <f t="shared" si="1"/>
        <v>61.97</v>
      </c>
      <c r="G4" s="30">
        <v>0</v>
      </c>
      <c r="H4" s="30">
        <v>0</v>
      </c>
      <c r="I4" s="30">
        <f t="shared" si="2"/>
        <v>67.547300000000007</v>
      </c>
      <c r="J4" s="53">
        <f t="shared" si="3"/>
        <v>1.0900000000000001</v>
      </c>
      <c r="K4" s="31">
        <f>'Standard price'!K4</f>
        <v>61.97</v>
      </c>
      <c r="L4" s="87" t="s">
        <v>125</v>
      </c>
      <c r="M4" s="45" t="s">
        <v>115</v>
      </c>
    </row>
    <row r="5" spans="1:16" ht="15.75" x14ac:dyDescent="0.25">
      <c r="A5" s="100" t="s">
        <v>114</v>
      </c>
      <c r="B5" s="86" t="s">
        <v>118</v>
      </c>
      <c r="C5" s="93">
        <f t="shared" si="0"/>
        <v>95.3</v>
      </c>
      <c r="D5" s="30">
        <v>1</v>
      </c>
      <c r="E5" s="30" t="s">
        <v>139</v>
      </c>
      <c r="F5" s="41">
        <f t="shared" si="1"/>
        <v>95.3</v>
      </c>
      <c r="G5" s="30">
        <v>0</v>
      </c>
      <c r="H5" s="30">
        <v>0</v>
      </c>
      <c r="I5" s="30">
        <f t="shared" si="2"/>
        <v>103.87700000000001</v>
      </c>
      <c r="J5" s="53">
        <f t="shared" si="3"/>
        <v>1.0900000000000001</v>
      </c>
      <c r="K5" s="31">
        <f>'Standard price'!K5</f>
        <v>95.3</v>
      </c>
      <c r="L5" s="87" t="s">
        <v>126</v>
      </c>
      <c r="M5" s="45" t="s">
        <v>115</v>
      </c>
    </row>
    <row r="6" spans="1:16" ht="15.75" x14ac:dyDescent="0.25">
      <c r="A6" s="100" t="s">
        <v>114</v>
      </c>
      <c r="B6" s="86" t="s">
        <v>119</v>
      </c>
      <c r="C6" s="93">
        <f t="shared" si="0"/>
        <v>111.37</v>
      </c>
      <c r="D6" s="30">
        <v>1</v>
      </c>
      <c r="E6" s="30" t="s">
        <v>139</v>
      </c>
      <c r="F6" s="41">
        <f t="shared" si="1"/>
        <v>111.37</v>
      </c>
      <c r="G6" s="30">
        <v>0</v>
      </c>
      <c r="H6" s="30">
        <v>0</v>
      </c>
      <c r="I6" s="30">
        <f t="shared" si="2"/>
        <v>121.39330000000001</v>
      </c>
      <c r="J6" s="53">
        <f t="shared" si="3"/>
        <v>1.0900000000000001</v>
      </c>
      <c r="K6" s="31">
        <f>'Standard price'!K6</f>
        <v>111.37</v>
      </c>
      <c r="L6" s="87" t="s">
        <v>127</v>
      </c>
      <c r="M6" s="45" t="s">
        <v>115</v>
      </c>
    </row>
    <row r="7" spans="1:16" ht="15.75" x14ac:dyDescent="0.25">
      <c r="A7" s="100" t="s">
        <v>114</v>
      </c>
      <c r="B7" s="86" t="s">
        <v>120</v>
      </c>
      <c r="C7" s="93">
        <f t="shared" si="0"/>
        <v>129.18</v>
      </c>
      <c r="D7" s="30">
        <v>1</v>
      </c>
      <c r="E7" s="30" t="s">
        <v>139</v>
      </c>
      <c r="F7" s="41">
        <f t="shared" si="1"/>
        <v>129.17999999999998</v>
      </c>
      <c r="G7" s="30">
        <v>0</v>
      </c>
      <c r="H7" s="30">
        <v>0</v>
      </c>
      <c r="I7" s="30">
        <f t="shared" si="2"/>
        <v>140.80619999999999</v>
      </c>
      <c r="J7" s="53">
        <f t="shared" si="3"/>
        <v>1.0900000000000001</v>
      </c>
      <c r="K7" s="31">
        <f>'Standard price'!K7</f>
        <v>129.17999999999998</v>
      </c>
      <c r="L7" s="87" t="s">
        <v>128</v>
      </c>
      <c r="M7" s="45" t="s">
        <v>115</v>
      </c>
    </row>
    <row r="8" spans="1:16" ht="15.75" x14ac:dyDescent="0.25">
      <c r="A8" s="100" t="s">
        <v>114</v>
      </c>
      <c r="B8" s="86" t="s">
        <v>121</v>
      </c>
      <c r="C8" s="93">
        <f t="shared" si="0"/>
        <v>152.29</v>
      </c>
      <c r="D8" s="30">
        <v>1</v>
      </c>
      <c r="E8" s="30" t="s">
        <v>139</v>
      </c>
      <c r="F8" s="41">
        <f t="shared" si="1"/>
        <v>152.29000000000002</v>
      </c>
      <c r="G8" s="30">
        <v>0</v>
      </c>
      <c r="H8" s="30">
        <v>0</v>
      </c>
      <c r="I8" s="30">
        <f t="shared" si="2"/>
        <v>165.99610000000004</v>
      </c>
      <c r="J8" s="53">
        <f t="shared" si="3"/>
        <v>1.0900000000000001</v>
      </c>
      <c r="K8" s="31">
        <f>'Standard price'!K8</f>
        <v>152.29000000000002</v>
      </c>
      <c r="L8" s="87" t="s">
        <v>129</v>
      </c>
      <c r="M8" s="45" t="s">
        <v>115</v>
      </c>
    </row>
    <row r="9" spans="1:16" ht="15.75" x14ac:dyDescent="0.25">
      <c r="A9" s="100" t="s">
        <v>114</v>
      </c>
      <c r="B9" s="36" t="s">
        <v>122</v>
      </c>
      <c r="C9" s="93">
        <f t="shared" si="0"/>
        <v>204.25</v>
      </c>
      <c r="D9" s="30">
        <v>1</v>
      </c>
      <c r="E9" s="30" t="s">
        <v>139</v>
      </c>
      <c r="F9" s="41">
        <f t="shared" si="1"/>
        <v>204.25000000000003</v>
      </c>
      <c r="G9" s="30">
        <v>0</v>
      </c>
      <c r="H9" s="30">
        <v>0</v>
      </c>
      <c r="I9" s="30">
        <f t="shared" si="2"/>
        <v>222.63250000000005</v>
      </c>
      <c r="J9" s="53">
        <f t="shared" si="3"/>
        <v>1.0900000000000001</v>
      </c>
      <c r="K9" s="31">
        <f>'Standard price'!K9</f>
        <v>204.25000000000003</v>
      </c>
      <c r="L9" s="87" t="s">
        <v>130</v>
      </c>
      <c r="M9" s="45" t="s">
        <v>115</v>
      </c>
    </row>
    <row r="10" spans="1:16" ht="16.5" thickBot="1" x14ac:dyDescent="0.3">
      <c r="A10" s="101" t="s">
        <v>114</v>
      </c>
      <c r="B10" s="37" t="s">
        <v>123</v>
      </c>
      <c r="C10" s="94">
        <f t="shared" si="0"/>
        <v>207.84</v>
      </c>
      <c r="D10" s="38">
        <v>1</v>
      </c>
      <c r="E10" s="38" t="s">
        <v>139</v>
      </c>
      <c r="F10" s="46">
        <f t="shared" si="1"/>
        <v>207.84</v>
      </c>
      <c r="G10" s="38">
        <v>0</v>
      </c>
      <c r="H10" s="38">
        <v>0</v>
      </c>
      <c r="I10" s="38">
        <f t="shared" si="2"/>
        <v>226.54560000000001</v>
      </c>
      <c r="J10" s="55">
        <f t="shared" si="3"/>
        <v>1.0900000000000001</v>
      </c>
      <c r="K10" s="57">
        <f>'Standard price'!K10</f>
        <v>207.84</v>
      </c>
      <c r="L10" s="88" t="s">
        <v>131</v>
      </c>
      <c r="M10" s="89" t="s">
        <v>115</v>
      </c>
      <c r="P10" s="7"/>
    </row>
    <row r="11" spans="1:16" ht="16.5" thickTop="1" x14ac:dyDescent="0.25">
      <c r="A11" s="98" t="s">
        <v>10</v>
      </c>
      <c r="B11" s="20" t="s">
        <v>11</v>
      </c>
      <c r="C11" s="91">
        <f t="shared" si="0"/>
        <v>43.26</v>
      </c>
      <c r="D11" s="21">
        <v>1</v>
      </c>
      <c r="E11" s="21" t="s">
        <v>139</v>
      </c>
      <c r="F11" s="21">
        <f>K11+H11+G11</f>
        <v>43.26</v>
      </c>
      <c r="G11" s="21">
        <v>0</v>
      </c>
      <c r="H11" s="21">
        <v>0</v>
      </c>
      <c r="I11" s="21">
        <f t="shared" si="2"/>
        <v>47.153399999999998</v>
      </c>
      <c r="J11" s="21">
        <f>J$1</f>
        <v>1.0900000000000001</v>
      </c>
      <c r="K11" s="22">
        <f>'Standard price'!K11</f>
        <v>43.26</v>
      </c>
      <c r="L11" s="23" t="s">
        <v>12</v>
      </c>
      <c r="M11" s="24" t="s">
        <v>13</v>
      </c>
    </row>
    <row r="12" spans="1:16" ht="15.75" x14ac:dyDescent="0.25">
      <c r="A12" s="98" t="s">
        <v>10</v>
      </c>
      <c r="B12" s="20" t="s">
        <v>14</v>
      </c>
      <c r="C12" s="91">
        <f t="shared" si="0"/>
        <v>58.82</v>
      </c>
      <c r="D12" s="21">
        <v>1</v>
      </c>
      <c r="E12" s="21" t="s">
        <v>139</v>
      </c>
      <c r="F12" s="21">
        <f t="shared" ref="F12:F76" si="4">K12+H12+G12</f>
        <v>58.82</v>
      </c>
      <c r="G12" s="21">
        <v>0</v>
      </c>
      <c r="H12" s="21">
        <v>0</v>
      </c>
      <c r="I12" s="21">
        <f t="shared" si="2"/>
        <v>64.113800000000012</v>
      </c>
      <c r="J12" s="21">
        <f>J$1</f>
        <v>1.0900000000000001</v>
      </c>
      <c r="K12" s="22">
        <f>'Standard price'!K12</f>
        <v>58.82</v>
      </c>
      <c r="L12" s="23" t="s">
        <v>15</v>
      </c>
      <c r="M12" s="24" t="s">
        <v>13</v>
      </c>
    </row>
    <row r="13" spans="1:16" ht="15.75" x14ac:dyDescent="0.25">
      <c r="A13" s="98" t="s">
        <v>10</v>
      </c>
      <c r="B13" s="20" t="s">
        <v>16</v>
      </c>
      <c r="C13" s="91">
        <f t="shared" si="0"/>
        <v>118.99</v>
      </c>
      <c r="D13" s="21">
        <v>1</v>
      </c>
      <c r="E13" s="21" t="s">
        <v>139</v>
      </c>
      <c r="F13" s="21">
        <f t="shared" si="4"/>
        <v>118.99</v>
      </c>
      <c r="G13" s="21">
        <v>0</v>
      </c>
      <c r="H13" s="21">
        <v>0</v>
      </c>
      <c r="I13" s="21">
        <f t="shared" si="2"/>
        <v>129.69910000000002</v>
      </c>
      <c r="J13" s="21">
        <f>J$1</f>
        <v>1.0900000000000001</v>
      </c>
      <c r="K13" s="22">
        <f>'Standard price'!K13</f>
        <v>118.99</v>
      </c>
      <c r="L13" s="23" t="s">
        <v>17</v>
      </c>
      <c r="M13" s="24" t="s">
        <v>13</v>
      </c>
      <c r="N13" s="8"/>
      <c r="P13" s="9"/>
    </row>
    <row r="14" spans="1:16" ht="15.75" x14ac:dyDescent="0.25">
      <c r="A14" s="98" t="s">
        <v>10</v>
      </c>
      <c r="B14" s="20" t="s">
        <v>18</v>
      </c>
      <c r="C14" s="91">
        <f t="shared" si="0"/>
        <v>129.80000000000001</v>
      </c>
      <c r="D14" s="21">
        <v>1</v>
      </c>
      <c r="E14" s="21" t="s">
        <v>139</v>
      </c>
      <c r="F14" s="21">
        <f t="shared" si="4"/>
        <v>129.80000000000001</v>
      </c>
      <c r="G14" s="21">
        <v>0</v>
      </c>
      <c r="H14" s="21">
        <v>0</v>
      </c>
      <c r="I14" s="21">
        <f t="shared" si="2"/>
        <v>141.48200000000003</v>
      </c>
      <c r="J14" s="21">
        <f t="shared" ref="J14:J70" si="5">J$1</f>
        <v>1.0900000000000001</v>
      </c>
      <c r="K14" s="22">
        <f>'Standard price'!K14</f>
        <v>129.80000000000001</v>
      </c>
      <c r="L14" s="23" t="s">
        <v>19</v>
      </c>
      <c r="M14" s="24" t="s">
        <v>13</v>
      </c>
      <c r="N14" s="8"/>
      <c r="P14" s="9"/>
    </row>
    <row r="15" spans="1:16" ht="15.75" x14ac:dyDescent="0.25">
      <c r="A15" s="98" t="s">
        <v>10</v>
      </c>
      <c r="B15" s="20" t="s">
        <v>20</v>
      </c>
      <c r="C15" s="91">
        <f t="shared" si="0"/>
        <v>145.85</v>
      </c>
      <c r="D15" s="21">
        <v>1</v>
      </c>
      <c r="E15" s="21" t="s">
        <v>139</v>
      </c>
      <c r="F15" s="21">
        <f t="shared" si="4"/>
        <v>145.85</v>
      </c>
      <c r="G15" s="21">
        <v>0</v>
      </c>
      <c r="H15" s="21">
        <v>0</v>
      </c>
      <c r="I15" s="21">
        <f t="shared" si="2"/>
        <v>158.97650000000002</v>
      </c>
      <c r="J15" s="21">
        <f t="shared" si="5"/>
        <v>1.0900000000000001</v>
      </c>
      <c r="K15" s="22">
        <f>'Standard price'!K15</f>
        <v>145.85</v>
      </c>
      <c r="L15" s="25" t="s">
        <v>21</v>
      </c>
      <c r="M15" s="24" t="s">
        <v>13</v>
      </c>
      <c r="N15" s="8"/>
      <c r="P15" s="9"/>
    </row>
    <row r="16" spans="1:16" ht="15.75" x14ac:dyDescent="0.25">
      <c r="A16" s="98" t="s">
        <v>10</v>
      </c>
      <c r="B16" s="20" t="s">
        <v>22</v>
      </c>
      <c r="C16" s="91">
        <f t="shared" si="0"/>
        <v>168.61</v>
      </c>
      <c r="D16" s="21">
        <v>1</v>
      </c>
      <c r="E16" s="21" t="s">
        <v>139</v>
      </c>
      <c r="F16" s="21">
        <f t="shared" si="4"/>
        <v>168.61</v>
      </c>
      <c r="G16" s="21">
        <v>0</v>
      </c>
      <c r="H16" s="21">
        <v>0</v>
      </c>
      <c r="I16" s="21">
        <f t="shared" si="2"/>
        <v>183.78490000000002</v>
      </c>
      <c r="J16" s="21">
        <f t="shared" si="5"/>
        <v>1.0900000000000001</v>
      </c>
      <c r="K16" s="22">
        <f>'Standard price'!K16</f>
        <v>168.61</v>
      </c>
      <c r="L16" s="23" t="s">
        <v>23</v>
      </c>
      <c r="M16" s="24" t="s">
        <v>13</v>
      </c>
      <c r="N16" s="8"/>
      <c r="P16" s="9"/>
    </row>
    <row r="17" spans="1:16" ht="15.75" x14ac:dyDescent="0.25">
      <c r="A17" s="98" t="s">
        <v>10</v>
      </c>
      <c r="B17" s="20" t="s">
        <v>24</v>
      </c>
      <c r="C17" s="91">
        <f t="shared" si="0"/>
        <v>165.8</v>
      </c>
      <c r="D17" s="21">
        <v>1</v>
      </c>
      <c r="E17" s="21" t="s">
        <v>139</v>
      </c>
      <c r="F17" s="21">
        <f t="shared" si="4"/>
        <v>165.8</v>
      </c>
      <c r="G17" s="21">
        <v>0</v>
      </c>
      <c r="H17" s="21">
        <v>0</v>
      </c>
      <c r="I17" s="21">
        <f t="shared" si="2"/>
        <v>180.72200000000004</v>
      </c>
      <c r="J17" s="21">
        <f t="shared" si="5"/>
        <v>1.0900000000000001</v>
      </c>
      <c r="K17" s="22">
        <f>'Standard price'!K17</f>
        <v>165.8</v>
      </c>
      <c r="L17" s="23" t="s">
        <v>25</v>
      </c>
      <c r="M17" s="24" t="s">
        <v>13</v>
      </c>
      <c r="N17" s="8"/>
    </row>
    <row r="18" spans="1:16" ht="15.75" x14ac:dyDescent="0.25">
      <c r="A18" s="98" t="s">
        <v>10</v>
      </c>
      <c r="B18" s="20" t="s">
        <v>94</v>
      </c>
      <c r="C18" s="91">
        <f t="shared" si="0"/>
        <v>252.45</v>
      </c>
      <c r="D18" s="26">
        <v>1</v>
      </c>
      <c r="E18" s="21" t="s">
        <v>139</v>
      </c>
      <c r="F18" s="21">
        <f t="shared" si="4"/>
        <v>252.45</v>
      </c>
      <c r="G18" s="21">
        <v>0</v>
      </c>
      <c r="H18" s="21">
        <v>0</v>
      </c>
      <c r="I18" s="21">
        <f t="shared" si="2"/>
        <v>275.1705</v>
      </c>
      <c r="J18" s="21">
        <f t="shared" si="5"/>
        <v>1.0900000000000001</v>
      </c>
      <c r="K18" s="22">
        <f>'Standard price'!K18</f>
        <v>252.45</v>
      </c>
      <c r="L18" s="23" t="s">
        <v>26</v>
      </c>
      <c r="M18" s="24" t="s">
        <v>13</v>
      </c>
      <c r="N18" s="8"/>
    </row>
    <row r="19" spans="1:16" ht="15.75" x14ac:dyDescent="0.25">
      <c r="A19" s="98" t="s">
        <v>10</v>
      </c>
      <c r="B19" s="27" t="s">
        <v>27</v>
      </c>
      <c r="C19" s="91">
        <f t="shared" si="0"/>
        <v>11.87</v>
      </c>
      <c r="D19" s="26">
        <v>1</v>
      </c>
      <c r="E19" s="21" t="s">
        <v>139</v>
      </c>
      <c r="F19" s="21">
        <f t="shared" si="4"/>
        <v>11.87</v>
      </c>
      <c r="G19" s="21">
        <v>0</v>
      </c>
      <c r="H19" s="21">
        <v>0</v>
      </c>
      <c r="I19" s="21">
        <f t="shared" si="2"/>
        <v>12.9383</v>
      </c>
      <c r="J19" s="21">
        <f t="shared" si="5"/>
        <v>1.0900000000000001</v>
      </c>
      <c r="K19" s="22">
        <f>'Standard price'!K19</f>
        <v>11.87</v>
      </c>
      <c r="L19" s="28" t="s">
        <v>28</v>
      </c>
      <c r="M19" s="24" t="s">
        <v>13</v>
      </c>
      <c r="N19" s="8"/>
      <c r="P19" s="10"/>
    </row>
    <row r="20" spans="1:16" ht="16.5" thickBot="1" x14ac:dyDescent="0.3">
      <c r="A20" s="99" t="s">
        <v>10</v>
      </c>
      <c r="B20" s="73" t="s">
        <v>29</v>
      </c>
      <c r="C20" s="92">
        <f t="shared" si="0"/>
        <v>14.24</v>
      </c>
      <c r="D20" s="65">
        <v>1</v>
      </c>
      <c r="E20" s="65" t="s">
        <v>139</v>
      </c>
      <c r="F20" s="64">
        <f t="shared" si="4"/>
        <v>14.24</v>
      </c>
      <c r="G20" s="64">
        <v>0</v>
      </c>
      <c r="H20" s="64">
        <v>0</v>
      </c>
      <c r="I20" s="64">
        <f t="shared" si="2"/>
        <v>15.521600000000001</v>
      </c>
      <c r="J20" s="64">
        <f t="shared" si="5"/>
        <v>1.0900000000000001</v>
      </c>
      <c r="K20" s="82">
        <f>'Standard price'!K20</f>
        <v>14.24</v>
      </c>
      <c r="L20" s="83" t="s">
        <v>30</v>
      </c>
      <c r="M20" s="68" t="s">
        <v>13</v>
      </c>
      <c r="N20" s="8"/>
    </row>
    <row r="21" spans="1:16" ht="16.5" thickTop="1" x14ac:dyDescent="0.25">
      <c r="A21" s="100" t="s">
        <v>31</v>
      </c>
      <c r="B21" s="29" t="s">
        <v>32</v>
      </c>
      <c r="C21" s="93">
        <f t="shared" si="0"/>
        <v>90.61</v>
      </c>
      <c r="D21" s="30">
        <v>1</v>
      </c>
      <c r="E21" s="30" t="s">
        <v>139</v>
      </c>
      <c r="F21" s="30">
        <f t="shared" si="4"/>
        <v>90.61</v>
      </c>
      <c r="G21" s="30">
        <v>0</v>
      </c>
      <c r="H21" s="30">
        <v>0</v>
      </c>
      <c r="I21" s="30">
        <f t="shared" si="2"/>
        <v>98.764900000000011</v>
      </c>
      <c r="J21" s="30">
        <f t="shared" si="5"/>
        <v>1.0900000000000001</v>
      </c>
      <c r="K21" s="31">
        <f>'Standard price'!K21</f>
        <v>90.61</v>
      </c>
      <c r="L21" s="32" t="s">
        <v>33</v>
      </c>
      <c r="M21" s="33" t="s">
        <v>34</v>
      </c>
      <c r="P21" s="11"/>
    </row>
    <row r="22" spans="1:16" ht="15.75" x14ac:dyDescent="0.25">
      <c r="A22" s="100" t="s">
        <v>31</v>
      </c>
      <c r="B22" s="29" t="s">
        <v>35</v>
      </c>
      <c r="C22" s="93">
        <f t="shared" si="0"/>
        <v>104.27</v>
      </c>
      <c r="D22" s="30">
        <v>1</v>
      </c>
      <c r="E22" s="30" t="s">
        <v>139</v>
      </c>
      <c r="F22" s="30">
        <f t="shared" si="4"/>
        <v>104.27</v>
      </c>
      <c r="G22" s="30">
        <v>0</v>
      </c>
      <c r="H22" s="30">
        <v>0</v>
      </c>
      <c r="I22" s="30">
        <f t="shared" si="2"/>
        <v>113.65430000000001</v>
      </c>
      <c r="J22" s="30">
        <f t="shared" si="5"/>
        <v>1.0900000000000001</v>
      </c>
      <c r="K22" s="31">
        <f>'Standard price'!K22</f>
        <v>104.27</v>
      </c>
      <c r="L22" s="32" t="s">
        <v>36</v>
      </c>
      <c r="M22" s="33" t="s">
        <v>34</v>
      </c>
      <c r="P22" s="12"/>
    </row>
    <row r="23" spans="1:16" ht="15.75" x14ac:dyDescent="0.25">
      <c r="A23" s="100" t="s">
        <v>31</v>
      </c>
      <c r="B23" s="29" t="s">
        <v>37</v>
      </c>
      <c r="C23" s="93">
        <f t="shared" si="0"/>
        <v>111.93</v>
      </c>
      <c r="D23" s="30">
        <v>1</v>
      </c>
      <c r="E23" s="30" t="s">
        <v>139</v>
      </c>
      <c r="F23" s="30">
        <f t="shared" si="4"/>
        <v>111.93</v>
      </c>
      <c r="G23" s="30">
        <v>0</v>
      </c>
      <c r="H23" s="30">
        <v>0</v>
      </c>
      <c r="I23" s="30">
        <f t="shared" si="2"/>
        <v>122.00370000000002</v>
      </c>
      <c r="J23" s="30">
        <f t="shared" si="5"/>
        <v>1.0900000000000001</v>
      </c>
      <c r="K23" s="31">
        <f>'Standard price'!K23</f>
        <v>111.93</v>
      </c>
      <c r="L23" s="32" t="s">
        <v>38</v>
      </c>
      <c r="M23" s="33" t="s">
        <v>34</v>
      </c>
      <c r="P23" s="12"/>
    </row>
    <row r="24" spans="1:16" ht="15.75" x14ac:dyDescent="0.25">
      <c r="A24" s="100" t="s">
        <v>31</v>
      </c>
      <c r="B24" s="29" t="s">
        <v>39</v>
      </c>
      <c r="C24" s="93">
        <f t="shared" si="0"/>
        <v>124.69</v>
      </c>
      <c r="D24" s="30">
        <v>1</v>
      </c>
      <c r="E24" s="30" t="s">
        <v>139</v>
      </c>
      <c r="F24" s="30">
        <f t="shared" si="4"/>
        <v>124.69</v>
      </c>
      <c r="G24" s="30">
        <v>0</v>
      </c>
      <c r="H24" s="30">
        <v>0</v>
      </c>
      <c r="I24" s="30">
        <f t="shared" si="2"/>
        <v>135.91210000000001</v>
      </c>
      <c r="J24" s="30">
        <f t="shared" si="5"/>
        <v>1.0900000000000001</v>
      </c>
      <c r="K24" s="31">
        <f>'Standard price'!K24</f>
        <v>124.69</v>
      </c>
      <c r="L24" s="32" t="s">
        <v>40</v>
      </c>
      <c r="M24" s="33" t="s">
        <v>34</v>
      </c>
      <c r="P24" s="14"/>
    </row>
    <row r="25" spans="1:16" ht="15.75" x14ac:dyDescent="0.25">
      <c r="A25" s="100" t="s">
        <v>31</v>
      </c>
      <c r="B25" s="34" t="s">
        <v>41</v>
      </c>
      <c r="C25" s="93">
        <f t="shared" si="0"/>
        <v>160.49</v>
      </c>
      <c r="D25" s="30">
        <v>1</v>
      </c>
      <c r="E25" s="30" t="s">
        <v>139</v>
      </c>
      <c r="F25" s="30">
        <f t="shared" si="4"/>
        <v>160.49</v>
      </c>
      <c r="G25" s="30">
        <v>0</v>
      </c>
      <c r="H25" s="30">
        <v>0</v>
      </c>
      <c r="I25" s="30">
        <f t="shared" si="2"/>
        <v>174.93410000000003</v>
      </c>
      <c r="J25" s="30">
        <f t="shared" si="5"/>
        <v>1.0900000000000001</v>
      </c>
      <c r="K25" s="31">
        <f>'Standard price'!K25</f>
        <v>160.49</v>
      </c>
      <c r="L25" s="35" t="s">
        <v>42</v>
      </c>
      <c r="M25" s="33" t="s">
        <v>34</v>
      </c>
    </row>
    <row r="26" spans="1:16" ht="15.75" x14ac:dyDescent="0.25">
      <c r="A26" s="100" t="s">
        <v>31</v>
      </c>
      <c r="B26" s="36" t="s">
        <v>43</v>
      </c>
      <c r="C26" s="93">
        <f t="shared" si="0"/>
        <v>168.56</v>
      </c>
      <c r="D26" s="30">
        <v>1</v>
      </c>
      <c r="E26" s="30" t="s">
        <v>139</v>
      </c>
      <c r="F26" s="30">
        <f t="shared" si="4"/>
        <v>168.56</v>
      </c>
      <c r="G26" s="30">
        <v>0</v>
      </c>
      <c r="H26" s="30">
        <v>0</v>
      </c>
      <c r="I26" s="30">
        <f t="shared" si="2"/>
        <v>183.7304</v>
      </c>
      <c r="J26" s="30">
        <f t="shared" si="5"/>
        <v>1.0900000000000001</v>
      </c>
      <c r="K26" s="31">
        <f>'Standard price'!K26</f>
        <v>168.56</v>
      </c>
      <c r="L26" s="35" t="s">
        <v>44</v>
      </c>
      <c r="M26" s="33" t="s">
        <v>34</v>
      </c>
      <c r="P26" s="15"/>
    </row>
    <row r="27" spans="1:16" ht="15.75" x14ac:dyDescent="0.25">
      <c r="A27" s="100" t="s">
        <v>31</v>
      </c>
      <c r="B27" s="36" t="s">
        <v>45</v>
      </c>
      <c r="C27" s="93">
        <f t="shared" si="0"/>
        <v>189.65</v>
      </c>
      <c r="D27" s="30">
        <v>1</v>
      </c>
      <c r="E27" s="30" t="s">
        <v>139</v>
      </c>
      <c r="F27" s="30">
        <f t="shared" si="4"/>
        <v>189.65</v>
      </c>
      <c r="G27" s="30">
        <v>0</v>
      </c>
      <c r="H27" s="30">
        <v>0</v>
      </c>
      <c r="I27" s="30">
        <f t="shared" si="2"/>
        <v>206.71850000000003</v>
      </c>
      <c r="J27" s="30">
        <f t="shared" si="5"/>
        <v>1.0900000000000001</v>
      </c>
      <c r="K27" s="31">
        <f>'Standard price'!K27</f>
        <v>189.65</v>
      </c>
      <c r="L27" s="35" t="s">
        <v>46</v>
      </c>
      <c r="M27" s="33" t="s">
        <v>34</v>
      </c>
    </row>
    <row r="28" spans="1:16" ht="16.5" thickBot="1" x14ac:dyDescent="0.3">
      <c r="A28" s="101" t="s">
        <v>31</v>
      </c>
      <c r="B28" s="37" t="s">
        <v>47</v>
      </c>
      <c r="C28" s="94">
        <f t="shared" si="0"/>
        <v>193.52</v>
      </c>
      <c r="D28" s="38">
        <v>1</v>
      </c>
      <c r="E28" s="38" t="s">
        <v>139</v>
      </c>
      <c r="F28" s="38">
        <f t="shared" si="4"/>
        <v>193.52</v>
      </c>
      <c r="G28" s="38">
        <v>0</v>
      </c>
      <c r="H28" s="38">
        <v>0</v>
      </c>
      <c r="I28" s="38">
        <f t="shared" si="2"/>
        <v>210.93680000000003</v>
      </c>
      <c r="J28" s="38">
        <f t="shared" si="5"/>
        <v>1.0900000000000001</v>
      </c>
      <c r="K28" s="57">
        <f>'Standard price'!K28</f>
        <v>193.52</v>
      </c>
      <c r="L28" s="39" t="s">
        <v>48</v>
      </c>
      <c r="M28" s="40" t="s">
        <v>34</v>
      </c>
      <c r="P28" s="7"/>
    </row>
    <row r="29" spans="1:16" ht="16.5" thickTop="1" x14ac:dyDescent="0.25">
      <c r="A29" s="98" t="s">
        <v>49</v>
      </c>
      <c r="B29" s="20" t="s">
        <v>50</v>
      </c>
      <c r="C29" s="91">
        <f t="shared" si="0"/>
        <v>52</v>
      </c>
      <c r="D29" s="21">
        <v>1</v>
      </c>
      <c r="E29" s="21" t="s">
        <v>139</v>
      </c>
      <c r="F29" s="21">
        <f t="shared" si="4"/>
        <v>52</v>
      </c>
      <c r="G29" s="21">
        <v>0</v>
      </c>
      <c r="H29" s="21">
        <v>0</v>
      </c>
      <c r="I29" s="21">
        <f t="shared" si="2"/>
        <v>56.680000000000007</v>
      </c>
      <c r="J29" s="21">
        <f t="shared" si="5"/>
        <v>1.0900000000000001</v>
      </c>
      <c r="K29" s="58">
        <f>'Standard price'!K29</f>
        <v>52</v>
      </c>
      <c r="L29" s="59" t="s">
        <v>51</v>
      </c>
      <c r="M29" s="24" t="s">
        <v>66</v>
      </c>
    </row>
    <row r="30" spans="1:16" ht="15.75" x14ac:dyDescent="0.25">
      <c r="A30" s="98" t="s">
        <v>49</v>
      </c>
      <c r="B30" s="20" t="s">
        <v>52</v>
      </c>
      <c r="C30" s="91">
        <f t="shared" si="0"/>
        <v>66.55</v>
      </c>
      <c r="D30" s="21">
        <v>1</v>
      </c>
      <c r="E30" s="21" t="s">
        <v>139</v>
      </c>
      <c r="F30" s="21">
        <f t="shared" si="4"/>
        <v>66.55</v>
      </c>
      <c r="G30" s="21">
        <v>0</v>
      </c>
      <c r="H30" s="21">
        <v>0</v>
      </c>
      <c r="I30" s="21">
        <f t="shared" si="2"/>
        <v>72.539500000000004</v>
      </c>
      <c r="J30" s="21">
        <f t="shared" si="5"/>
        <v>1.0900000000000001</v>
      </c>
      <c r="K30" s="58">
        <f>'Standard price'!K30</f>
        <v>66.55</v>
      </c>
      <c r="L30" s="59" t="s">
        <v>53</v>
      </c>
      <c r="M30" s="24" t="s">
        <v>66</v>
      </c>
    </row>
    <row r="31" spans="1:16" ht="15.75" x14ac:dyDescent="0.25">
      <c r="A31" s="98" t="s">
        <v>49</v>
      </c>
      <c r="B31" s="20" t="s">
        <v>54</v>
      </c>
      <c r="C31" s="91">
        <f t="shared" si="0"/>
        <v>87</v>
      </c>
      <c r="D31" s="21">
        <v>1</v>
      </c>
      <c r="E31" s="21" t="s">
        <v>139</v>
      </c>
      <c r="F31" s="21">
        <f t="shared" si="4"/>
        <v>87</v>
      </c>
      <c r="G31" s="21">
        <v>0</v>
      </c>
      <c r="H31" s="21">
        <v>0</v>
      </c>
      <c r="I31" s="21">
        <f t="shared" si="2"/>
        <v>94.830000000000013</v>
      </c>
      <c r="J31" s="21">
        <f t="shared" si="5"/>
        <v>1.0900000000000001</v>
      </c>
      <c r="K31" s="58">
        <f>'Standard price'!K31</f>
        <v>87</v>
      </c>
      <c r="L31" s="59" t="s">
        <v>55</v>
      </c>
      <c r="M31" s="24" t="s">
        <v>66</v>
      </c>
    </row>
    <row r="32" spans="1:16" ht="15.75" x14ac:dyDescent="0.25">
      <c r="A32" s="98" t="s">
        <v>49</v>
      </c>
      <c r="B32" s="20" t="s">
        <v>56</v>
      </c>
      <c r="C32" s="91">
        <f t="shared" si="0"/>
        <v>103.39</v>
      </c>
      <c r="D32" s="21">
        <v>1</v>
      </c>
      <c r="E32" s="21" t="s">
        <v>139</v>
      </c>
      <c r="F32" s="21">
        <f t="shared" si="4"/>
        <v>103.39</v>
      </c>
      <c r="G32" s="21">
        <v>0</v>
      </c>
      <c r="H32" s="21">
        <v>0</v>
      </c>
      <c r="I32" s="21">
        <f t="shared" si="2"/>
        <v>112.69510000000001</v>
      </c>
      <c r="J32" s="21">
        <f t="shared" si="5"/>
        <v>1.0900000000000001</v>
      </c>
      <c r="K32" s="58">
        <f>'Standard price'!K32</f>
        <v>103.39</v>
      </c>
      <c r="L32" s="59" t="s">
        <v>57</v>
      </c>
      <c r="M32" s="24" t="s">
        <v>66</v>
      </c>
    </row>
    <row r="33" spans="1:13" ht="15.75" x14ac:dyDescent="0.25">
      <c r="A33" s="98" t="s">
        <v>49</v>
      </c>
      <c r="B33" s="20" t="s">
        <v>58</v>
      </c>
      <c r="C33" s="91">
        <f t="shared" si="0"/>
        <v>120</v>
      </c>
      <c r="D33" s="21">
        <v>1</v>
      </c>
      <c r="E33" s="21" t="s">
        <v>139</v>
      </c>
      <c r="F33" s="21">
        <f t="shared" si="4"/>
        <v>120</v>
      </c>
      <c r="G33" s="21">
        <v>0</v>
      </c>
      <c r="H33" s="21">
        <v>0</v>
      </c>
      <c r="I33" s="21">
        <f t="shared" si="2"/>
        <v>130.80000000000001</v>
      </c>
      <c r="J33" s="21">
        <f t="shared" si="5"/>
        <v>1.0900000000000001</v>
      </c>
      <c r="K33" s="58">
        <f>'Standard price'!K33</f>
        <v>120</v>
      </c>
      <c r="L33" s="59" t="s">
        <v>59</v>
      </c>
      <c r="M33" s="24" t="s">
        <v>66</v>
      </c>
    </row>
    <row r="34" spans="1:13" ht="15.75" x14ac:dyDescent="0.25">
      <c r="A34" s="98" t="s">
        <v>49</v>
      </c>
      <c r="B34" s="20" t="s">
        <v>60</v>
      </c>
      <c r="C34" s="91">
        <f t="shared" si="0"/>
        <v>137.43</v>
      </c>
      <c r="D34" s="21">
        <v>1</v>
      </c>
      <c r="E34" s="21" t="s">
        <v>139</v>
      </c>
      <c r="F34" s="21">
        <f t="shared" si="4"/>
        <v>137.43</v>
      </c>
      <c r="G34" s="21">
        <v>0</v>
      </c>
      <c r="H34" s="21">
        <v>0</v>
      </c>
      <c r="I34" s="21">
        <f t="shared" si="2"/>
        <v>149.79870000000003</v>
      </c>
      <c r="J34" s="21">
        <f t="shared" si="5"/>
        <v>1.0900000000000001</v>
      </c>
      <c r="K34" s="58">
        <f>'Standard price'!K34</f>
        <v>137.43</v>
      </c>
      <c r="L34" s="59" t="s">
        <v>61</v>
      </c>
      <c r="M34" s="24" t="s">
        <v>66</v>
      </c>
    </row>
    <row r="35" spans="1:13" ht="15.75" x14ac:dyDescent="0.25">
      <c r="A35" s="98" t="s">
        <v>49</v>
      </c>
      <c r="B35" s="20" t="s">
        <v>227</v>
      </c>
      <c r="C35" s="91">
        <f t="shared" si="0"/>
        <v>179.12</v>
      </c>
      <c r="D35" s="21">
        <v>1</v>
      </c>
      <c r="E35" s="21" t="s">
        <v>139</v>
      </c>
      <c r="F35" s="21">
        <f t="shared" si="4"/>
        <v>179.12</v>
      </c>
      <c r="G35" s="21">
        <v>0</v>
      </c>
      <c r="H35" s="21">
        <v>0</v>
      </c>
      <c r="I35" s="21">
        <f t="shared" si="2"/>
        <v>195.24080000000001</v>
      </c>
      <c r="J35" s="21">
        <f t="shared" si="5"/>
        <v>1.0900000000000001</v>
      </c>
      <c r="K35" s="58">
        <f>'Standard price'!K35</f>
        <v>179.12</v>
      </c>
      <c r="L35" s="59" t="s">
        <v>173</v>
      </c>
      <c r="M35" s="24" t="s">
        <v>66</v>
      </c>
    </row>
    <row r="36" spans="1:13" ht="15.75" x14ac:dyDescent="0.25">
      <c r="A36" s="98" t="s">
        <v>49</v>
      </c>
      <c r="B36" s="20" t="s">
        <v>62</v>
      </c>
      <c r="C36" s="91">
        <f t="shared" si="0"/>
        <v>213.02</v>
      </c>
      <c r="D36" s="21">
        <v>1</v>
      </c>
      <c r="E36" s="21" t="s">
        <v>139</v>
      </c>
      <c r="F36" s="21">
        <f t="shared" si="4"/>
        <v>213.02</v>
      </c>
      <c r="G36" s="21">
        <v>0</v>
      </c>
      <c r="H36" s="21">
        <v>0</v>
      </c>
      <c r="I36" s="21">
        <f t="shared" si="2"/>
        <v>232.19180000000003</v>
      </c>
      <c r="J36" s="21">
        <f t="shared" si="5"/>
        <v>1.0900000000000001</v>
      </c>
      <c r="K36" s="58">
        <f>'Standard price'!K36</f>
        <v>213.02</v>
      </c>
      <c r="L36" s="59" t="s">
        <v>63</v>
      </c>
      <c r="M36" s="24" t="s">
        <v>66</v>
      </c>
    </row>
    <row r="37" spans="1:13" ht="15.75" x14ac:dyDescent="0.25">
      <c r="A37" s="98" t="s">
        <v>49</v>
      </c>
      <c r="B37" s="20" t="s">
        <v>175</v>
      </c>
      <c r="C37" s="91">
        <f t="shared" si="0"/>
        <v>251</v>
      </c>
      <c r="D37" s="21">
        <v>1</v>
      </c>
      <c r="E37" s="21" t="s">
        <v>139</v>
      </c>
      <c r="F37" s="21">
        <f t="shared" si="4"/>
        <v>251</v>
      </c>
      <c r="G37" s="21">
        <v>0</v>
      </c>
      <c r="H37" s="21">
        <v>0</v>
      </c>
      <c r="I37" s="21">
        <f t="shared" si="2"/>
        <v>273.59000000000003</v>
      </c>
      <c r="J37" s="21">
        <f t="shared" si="5"/>
        <v>1.0900000000000001</v>
      </c>
      <c r="K37" s="58">
        <f>'Standard price'!K37</f>
        <v>251</v>
      </c>
      <c r="L37" s="59" t="s">
        <v>174</v>
      </c>
      <c r="M37" s="24" t="s">
        <v>66</v>
      </c>
    </row>
    <row r="38" spans="1:13" ht="15.75" x14ac:dyDescent="0.25">
      <c r="A38" s="98" t="s">
        <v>49</v>
      </c>
      <c r="B38" s="20" t="s">
        <v>64</v>
      </c>
      <c r="C38" s="91">
        <f t="shared" si="0"/>
        <v>150</v>
      </c>
      <c r="D38" s="21">
        <v>1</v>
      </c>
      <c r="E38" s="21" t="s">
        <v>139</v>
      </c>
      <c r="F38" s="21">
        <f t="shared" si="4"/>
        <v>150</v>
      </c>
      <c r="G38" s="21">
        <v>0</v>
      </c>
      <c r="H38" s="21">
        <v>0</v>
      </c>
      <c r="I38" s="21">
        <f t="shared" si="2"/>
        <v>163.5</v>
      </c>
      <c r="J38" s="21">
        <f t="shared" si="5"/>
        <v>1.0900000000000001</v>
      </c>
      <c r="K38" s="58">
        <f>'Standard price'!K38</f>
        <v>150</v>
      </c>
      <c r="L38" s="60" t="s">
        <v>65</v>
      </c>
      <c r="M38" s="24" t="s">
        <v>66</v>
      </c>
    </row>
    <row r="39" spans="1:13" ht="15.75" x14ac:dyDescent="0.25">
      <c r="A39" s="98" t="s">
        <v>49</v>
      </c>
      <c r="B39" s="20" t="s">
        <v>67</v>
      </c>
      <c r="C39" s="91">
        <f t="shared" si="0"/>
        <v>186</v>
      </c>
      <c r="D39" s="21">
        <v>1</v>
      </c>
      <c r="E39" s="21" t="s">
        <v>139</v>
      </c>
      <c r="F39" s="21">
        <f t="shared" si="4"/>
        <v>186</v>
      </c>
      <c r="G39" s="21">
        <v>0</v>
      </c>
      <c r="H39" s="21">
        <v>0</v>
      </c>
      <c r="I39" s="21">
        <f t="shared" si="2"/>
        <v>202.74</v>
      </c>
      <c r="J39" s="21">
        <f t="shared" si="5"/>
        <v>1.0900000000000001</v>
      </c>
      <c r="K39" s="58">
        <f>'Standard price'!K39</f>
        <v>186</v>
      </c>
      <c r="L39" s="61" t="s">
        <v>68</v>
      </c>
      <c r="M39" s="24" t="s">
        <v>66</v>
      </c>
    </row>
    <row r="40" spans="1:13" ht="15.75" x14ac:dyDescent="0.25">
      <c r="A40" s="98" t="s">
        <v>49</v>
      </c>
      <c r="B40" s="20" t="s">
        <v>69</v>
      </c>
      <c r="C40" s="91">
        <f t="shared" si="0"/>
        <v>200.57</v>
      </c>
      <c r="D40" s="21">
        <v>1</v>
      </c>
      <c r="E40" s="21" t="s">
        <v>139</v>
      </c>
      <c r="F40" s="21">
        <f t="shared" si="4"/>
        <v>200.57</v>
      </c>
      <c r="G40" s="21">
        <v>0</v>
      </c>
      <c r="H40" s="21">
        <v>0</v>
      </c>
      <c r="I40" s="21">
        <f t="shared" si="2"/>
        <v>218.62130000000002</v>
      </c>
      <c r="J40" s="21">
        <f t="shared" si="5"/>
        <v>1.0900000000000001</v>
      </c>
      <c r="K40" s="58">
        <f>'Standard price'!K40</f>
        <v>200.57</v>
      </c>
      <c r="L40" s="62" t="s">
        <v>70</v>
      </c>
      <c r="M40" s="24" t="s">
        <v>66</v>
      </c>
    </row>
    <row r="41" spans="1:13" ht="16.5" thickBot="1" x14ac:dyDescent="0.3">
      <c r="A41" s="99" t="s">
        <v>49</v>
      </c>
      <c r="B41" s="63" t="s">
        <v>71</v>
      </c>
      <c r="C41" s="92">
        <f t="shared" si="0"/>
        <v>240.31</v>
      </c>
      <c r="D41" s="64">
        <v>1</v>
      </c>
      <c r="E41" s="65" t="s">
        <v>139</v>
      </c>
      <c r="F41" s="65">
        <f t="shared" si="4"/>
        <v>240.31</v>
      </c>
      <c r="G41" s="64">
        <v>0</v>
      </c>
      <c r="H41" s="64">
        <v>0</v>
      </c>
      <c r="I41" s="64">
        <f t="shared" si="2"/>
        <v>261.93790000000001</v>
      </c>
      <c r="J41" s="64">
        <f t="shared" si="5"/>
        <v>1.0900000000000001</v>
      </c>
      <c r="K41" s="66">
        <f>'Standard price'!K41</f>
        <v>240.31</v>
      </c>
      <c r="L41" s="67" t="s">
        <v>72</v>
      </c>
      <c r="M41" s="68" t="s">
        <v>66</v>
      </c>
    </row>
    <row r="42" spans="1:13" ht="16.5" thickTop="1" x14ac:dyDescent="0.25">
      <c r="A42" s="100" t="s">
        <v>209</v>
      </c>
      <c r="B42" s="36" t="s">
        <v>211</v>
      </c>
      <c r="C42" s="93">
        <f t="shared" si="0"/>
        <v>32.25</v>
      </c>
      <c r="D42" s="30">
        <v>1</v>
      </c>
      <c r="E42" s="30" t="s">
        <v>139</v>
      </c>
      <c r="F42" s="41">
        <f t="shared" si="4"/>
        <v>32.25</v>
      </c>
      <c r="G42" s="30">
        <v>0</v>
      </c>
      <c r="H42" s="30">
        <v>0</v>
      </c>
      <c r="I42" s="30">
        <f t="shared" si="2"/>
        <v>35.152500000000003</v>
      </c>
      <c r="J42" s="30">
        <f t="shared" si="5"/>
        <v>1.0900000000000001</v>
      </c>
      <c r="K42" s="31">
        <f>'Standard price'!K42</f>
        <v>32.25</v>
      </c>
      <c r="L42" s="149" t="s">
        <v>219</v>
      </c>
      <c r="M42" s="152" t="s">
        <v>210</v>
      </c>
    </row>
    <row r="43" spans="1:13" ht="15.75" x14ac:dyDescent="0.25">
      <c r="A43" s="100" t="s">
        <v>209</v>
      </c>
      <c r="B43" s="86" t="s">
        <v>212</v>
      </c>
      <c r="C43" s="93">
        <f t="shared" si="0"/>
        <v>43.19</v>
      </c>
      <c r="D43" s="30">
        <v>1</v>
      </c>
      <c r="E43" s="30" t="s">
        <v>139</v>
      </c>
      <c r="F43" s="41">
        <f t="shared" si="4"/>
        <v>43.19</v>
      </c>
      <c r="G43" s="30">
        <v>0</v>
      </c>
      <c r="H43" s="30">
        <v>0</v>
      </c>
      <c r="I43" s="30">
        <f t="shared" si="2"/>
        <v>47.077100000000002</v>
      </c>
      <c r="J43" s="53">
        <f t="shared" si="5"/>
        <v>1.0900000000000001</v>
      </c>
      <c r="K43" s="31">
        <f>'Standard price'!K43</f>
        <v>43.19</v>
      </c>
      <c r="L43" s="150" t="s">
        <v>220</v>
      </c>
      <c r="M43" s="152" t="s">
        <v>210</v>
      </c>
    </row>
    <row r="44" spans="1:13" ht="15.75" x14ac:dyDescent="0.25">
      <c r="A44" s="100" t="s">
        <v>209</v>
      </c>
      <c r="B44" s="86" t="s">
        <v>213</v>
      </c>
      <c r="C44" s="93">
        <f t="shared" si="0"/>
        <v>67.62</v>
      </c>
      <c r="D44" s="30">
        <v>1</v>
      </c>
      <c r="E44" s="30" t="s">
        <v>139</v>
      </c>
      <c r="F44" s="41">
        <f t="shared" si="4"/>
        <v>67.62</v>
      </c>
      <c r="G44" s="30">
        <v>0</v>
      </c>
      <c r="H44" s="30">
        <v>0</v>
      </c>
      <c r="I44" s="30">
        <f t="shared" si="2"/>
        <v>73.705800000000011</v>
      </c>
      <c r="J44" s="53">
        <f t="shared" si="5"/>
        <v>1.0900000000000001</v>
      </c>
      <c r="K44" s="31">
        <f>'Standard price'!K44</f>
        <v>67.62</v>
      </c>
      <c r="L44" s="150" t="s">
        <v>221</v>
      </c>
      <c r="M44" s="152" t="s">
        <v>210</v>
      </c>
    </row>
    <row r="45" spans="1:13" ht="15.75" x14ac:dyDescent="0.25">
      <c r="A45" s="100" t="s">
        <v>209</v>
      </c>
      <c r="B45" s="86" t="s">
        <v>214</v>
      </c>
      <c r="C45" s="93">
        <f t="shared" si="0"/>
        <v>89.98</v>
      </c>
      <c r="D45" s="30">
        <v>1</v>
      </c>
      <c r="E45" s="30" t="s">
        <v>139</v>
      </c>
      <c r="F45" s="41">
        <f t="shared" si="4"/>
        <v>89.98</v>
      </c>
      <c r="G45" s="30">
        <v>0</v>
      </c>
      <c r="H45" s="30">
        <v>0</v>
      </c>
      <c r="I45" s="30">
        <f t="shared" si="2"/>
        <v>98.07820000000001</v>
      </c>
      <c r="J45" s="53">
        <f t="shared" si="5"/>
        <v>1.0900000000000001</v>
      </c>
      <c r="K45" s="31">
        <f>'Standard price'!K45</f>
        <v>89.98</v>
      </c>
      <c r="L45" s="150" t="s">
        <v>222</v>
      </c>
      <c r="M45" s="152" t="s">
        <v>210</v>
      </c>
    </row>
    <row r="46" spans="1:13" ht="15.75" x14ac:dyDescent="0.25">
      <c r="A46" s="100" t="s">
        <v>209</v>
      </c>
      <c r="B46" s="86" t="s">
        <v>215</v>
      </c>
      <c r="C46" s="93">
        <f t="shared" si="0"/>
        <v>103.46</v>
      </c>
      <c r="D46" s="30">
        <v>1</v>
      </c>
      <c r="E46" s="30" t="s">
        <v>139</v>
      </c>
      <c r="F46" s="41">
        <f t="shared" si="4"/>
        <v>103.46</v>
      </c>
      <c r="G46" s="30">
        <v>0</v>
      </c>
      <c r="H46" s="30">
        <v>0</v>
      </c>
      <c r="I46" s="30">
        <f t="shared" si="2"/>
        <v>112.7714</v>
      </c>
      <c r="J46" s="53">
        <f t="shared" si="5"/>
        <v>1.0900000000000001</v>
      </c>
      <c r="K46" s="31">
        <f>'Standard price'!K46</f>
        <v>103.46</v>
      </c>
      <c r="L46" s="150" t="s">
        <v>223</v>
      </c>
      <c r="M46" s="152" t="s">
        <v>210</v>
      </c>
    </row>
    <row r="47" spans="1:13" ht="15.75" x14ac:dyDescent="0.25">
      <c r="A47" s="100" t="s">
        <v>209</v>
      </c>
      <c r="B47" s="86" t="s">
        <v>216</v>
      </c>
      <c r="C47" s="93">
        <f t="shared" si="0"/>
        <v>116.84</v>
      </c>
      <c r="D47" s="30">
        <v>1</v>
      </c>
      <c r="E47" s="30" t="s">
        <v>139</v>
      </c>
      <c r="F47" s="41">
        <f t="shared" si="4"/>
        <v>116.84</v>
      </c>
      <c r="G47" s="30">
        <v>0</v>
      </c>
      <c r="H47" s="30">
        <v>0</v>
      </c>
      <c r="I47" s="30">
        <f t="shared" si="2"/>
        <v>127.35560000000001</v>
      </c>
      <c r="J47" s="53">
        <f t="shared" si="5"/>
        <v>1.0900000000000001</v>
      </c>
      <c r="K47" s="31">
        <f>'Standard price'!K47</f>
        <v>116.84</v>
      </c>
      <c r="L47" s="150" t="s">
        <v>224</v>
      </c>
      <c r="M47" s="45" t="s">
        <v>210</v>
      </c>
    </row>
    <row r="48" spans="1:13" ht="15.75" x14ac:dyDescent="0.25">
      <c r="A48" s="100" t="s">
        <v>209</v>
      </c>
      <c r="B48" s="36" t="s">
        <v>217</v>
      </c>
      <c r="C48" s="93">
        <f t="shared" si="0"/>
        <v>154.47</v>
      </c>
      <c r="D48" s="30">
        <v>1</v>
      </c>
      <c r="E48" s="30" t="s">
        <v>139</v>
      </c>
      <c r="F48" s="41">
        <f t="shared" si="4"/>
        <v>154.47</v>
      </c>
      <c r="G48" s="30">
        <v>0</v>
      </c>
      <c r="H48" s="30">
        <v>0</v>
      </c>
      <c r="I48" s="30">
        <f t="shared" si="2"/>
        <v>168.37230000000002</v>
      </c>
      <c r="J48" s="53">
        <f t="shared" si="5"/>
        <v>1.0900000000000001</v>
      </c>
      <c r="K48" s="31">
        <f>'Standard price'!K48</f>
        <v>154.47</v>
      </c>
      <c r="L48" s="150" t="s">
        <v>225</v>
      </c>
      <c r="M48" s="45" t="s">
        <v>210</v>
      </c>
    </row>
    <row r="49" spans="1:13" ht="16.5" thickBot="1" x14ac:dyDescent="0.3">
      <c r="A49" s="101" t="s">
        <v>209</v>
      </c>
      <c r="B49" s="37" t="s">
        <v>218</v>
      </c>
      <c r="C49" s="94">
        <f t="shared" si="0"/>
        <v>155.46</v>
      </c>
      <c r="D49" s="38">
        <v>1</v>
      </c>
      <c r="E49" s="38" t="s">
        <v>139</v>
      </c>
      <c r="F49" s="46">
        <f t="shared" si="4"/>
        <v>155.46</v>
      </c>
      <c r="G49" s="38">
        <v>0</v>
      </c>
      <c r="H49" s="38">
        <v>0</v>
      </c>
      <c r="I49" s="38">
        <f t="shared" si="2"/>
        <v>169.45140000000004</v>
      </c>
      <c r="J49" s="55">
        <f t="shared" si="5"/>
        <v>1.0900000000000001</v>
      </c>
      <c r="K49" s="57">
        <f>'Standard price'!K49</f>
        <v>155.46</v>
      </c>
      <c r="L49" s="151" t="s">
        <v>226</v>
      </c>
      <c r="M49" s="89" t="s">
        <v>210</v>
      </c>
    </row>
    <row r="50" spans="1:13" ht="16.5" thickTop="1" x14ac:dyDescent="0.25">
      <c r="A50" s="98" t="s">
        <v>74</v>
      </c>
      <c r="B50" s="20" t="s">
        <v>90</v>
      </c>
      <c r="C50" s="91">
        <f t="shared" ref="C50:C55" si="6">ROUNDUP(F50*(1-E50),2)</f>
        <v>6101.96</v>
      </c>
      <c r="D50" s="131" t="s">
        <v>139</v>
      </c>
      <c r="E50" s="129">
        <v>0.2</v>
      </c>
      <c r="F50" s="26">
        <f t="shared" si="4"/>
        <v>7627.44</v>
      </c>
      <c r="G50" s="21">
        <v>0</v>
      </c>
      <c r="H50" s="21">
        <v>0</v>
      </c>
      <c r="I50" s="69">
        <v>0</v>
      </c>
      <c r="J50" s="21">
        <f t="shared" si="5"/>
        <v>1.0900000000000001</v>
      </c>
      <c r="K50" s="70">
        <f>'Standard price'!K50</f>
        <v>7627.44</v>
      </c>
      <c r="L50" s="71" t="s">
        <v>132</v>
      </c>
      <c r="M50" s="24" t="s">
        <v>73</v>
      </c>
    </row>
    <row r="51" spans="1:13" ht="15.75" x14ac:dyDescent="0.25">
      <c r="A51" s="98" t="s">
        <v>74</v>
      </c>
      <c r="B51" s="20" t="s">
        <v>91</v>
      </c>
      <c r="C51" s="91">
        <f t="shared" si="6"/>
        <v>7009.8</v>
      </c>
      <c r="D51" s="131" t="s">
        <v>139</v>
      </c>
      <c r="E51" s="129">
        <v>0.2</v>
      </c>
      <c r="F51" s="26">
        <f t="shared" si="4"/>
        <v>8762.24</v>
      </c>
      <c r="G51" s="21">
        <v>0</v>
      </c>
      <c r="H51" s="21">
        <v>0</v>
      </c>
      <c r="I51" s="69">
        <v>0</v>
      </c>
      <c r="J51" s="21">
        <f t="shared" si="5"/>
        <v>1.0900000000000001</v>
      </c>
      <c r="K51" s="70">
        <f>'Standard price'!K51</f>
        <v>8762.24</v>
      </c>
      <c r="L51" s="71" t="s">
        <v>133</v>
      </c>
      <c r="M51" s="24" t="s">
        <v>73</v>
      </c>
    </row>
    <row r="52" spans="1:13" ht="15.75" x14ac:dyDescent="0.25">
      <c r="A52" s="98" t="s">
        <v>74</v>
      </c>
      <c r="B52" s="20" t="s">
        <v>92</v>
      </c>
      <c r="C52" s="91">
        <f t="shared" si="6"/>
        <v>10513.39</v>
      </c>
      <c r="D52" s="131" t="s">
        <v>139</v>
      </c>
      <c r="E52" s="129">
        <v>0.2</v>
      </c>
      <c r="F52" s="26">
        <f t="shared" si="4"/>
        <v>13141.73</v>
      </c>
      <c r="G52" s="21">
        <v>0</v>
      </c>
      <c r="H52" s="21">
        <v>0</v>
      </c>
      <c r="I52" s="69">
        <v>0</v>
      </c>
      <c r="J52" s="21">
        <f t="shared" si="5"/>
        <v>1.0900000000000001</v>
      </c>
      <c r="K52" s="70">
        <f>'Standard price'!K52</f>
        <v>13141.73</v>
      </c>
      <c r="L52" s="71" t="s">
        <v>134</v>
      </c>
      <c r="M52" s="24" t="s">
        <v>73</v>
      </c>
    </row>
    <row r="53" spans="1:13" ht="16.5" thickBot="1" x14ac:dyDescent="0.3">
      <c r="A53" s="99" t="s">
        <v>74</v>
      </c>
      <c r="B53" s="63" t="s">
        <v>93</v>
      </c>
      <c r="C53" s="103">
        <f t="shared" si="6"/>
        <v>11995.39</v>
      </c>
      <c r="D53" s="132" t="s">
        <v>139</v>
      </c>
      <c r="E53" s="130">
        <v>0.2</v>
      </c>
      <c r="F53" s="65">
        <f t="shared" si="4"/>
        <v>14994.23</v>
      </c>
      <c r="G53" s="64">
        <v>0</v>
      </c>
      <c r="H53" s="64">
        <v>0</v>
      </c>
      <c r="I53" s="74">
        <v>0</v>
      </c>
      <c r="J53" s="64">
        <f t="shared" si="5"/>
        <v>1.0900000000000001</v>
      </c>
      <c r="K53" s="75">
        <f>'Standard price'!K53</f>
        <v>14994.23</v>
      </c>
      <c r="L53" s="84" t="s">
        <v>135</v>
      </c>
      <c r="M53" s="68" t="s">
        <v>73</v>
      </c>
    </row>
    <row r="54" spans="1:13" ht="16.5" thickTop="1" x14ac:dyDescent="0.25">
      <c r="A54" s="100" t="s">
        <v>74</v>
      </c>
      <c r="B54" s="36" t="s">
        <v>110</v>
      </c>
      <c r="C54" s="93">
        <f t="shared" si="6"/>
        <v>15124.64</v>
      </c>
      <c r="D54" s="133" t="s">
        <v>139</v>
      </c>
      <c r="E54" s="126">
        <v>0.2</v>
      </c>
      <c r="F54" s="41">
        <f t="shared" si="4"/>
        <v>18905.79</v>
      </c>
      <c r="G54" s="30">
        <v>0</v>
      </c>
      <c r="H54" s="30">
        <v>0</v>
      </c>
      <c r="I54" s="42">
        <v>0</v>
      </c>
      <c r="J54" s="30">
        <f t="shared" si="5"/>
        <v>1.0900000000000001</v>
      </c>
      <c r="K54" s="43">
        <f>'Standard price'!K54</f>
        <v>18905.79</v>
      </c>
      <c r="L54" s="44" t="s">
        <v>112</v>
      </c>
      <c r="M54" s="45" t="s">
        <v>73</v>
      </c>
    </row>
    <row r="55" spans="1:13" ht="16.5" thickBot="1" x14ac:dyDescent="0.3">
      <c r="A55" s="101" t="s">
        <v>74</v>
      </c>
      <c r="B55" s="37" t="s">
        <v>111</v>
      </c>
      <c r="C55" s="94">
        <f t="shared" si="6"/>
        <v>16380.84</v>
      </c>
      <c r="D55" s="38" t="s">
        <v>139</v>
      </c>
      <c r="E55" s="38">
        <v>0.2</v>
      </c>
      <c r="F55" s="46">
        <f t="shared" si="4"/>
        <v>20476.04</v>
      </c>
      <c r="G55" s="38">
        <v>0</v>
      </c>
      <c r="H55" s="38">
        <v>0</v>
      </c>
      <c r="I55" s="38">
        <v>0</v>
      </c>
      <c r="J55" s="55">
        <f t="shared" si="5"/>
        <v>1.0900000000000001</v>
      </c>
      <c r="K55" s="57">
        <f>'Standard price'!K55</f>
        <v>20476.04</v>
      </c>
      <c r="L55" s="88" t="s">
        <v>113</v>
      </c>
      <c r="M55" s="89" t="s">
        <v>73</v>
      </c>
    </row>
    <row r="56" spans="1:13" ht="16.5" thickTop="1" x14ac:dyDescent="0.25">
      <c r="A56" s="98" t="s">
        <v>202</v>
      </c>
      <c r="B56" s="20" t="s">
        <v>206</v>
      </c>
      <c r="C56" s="91">
        <f t="shared" ref="C56:C63" si="7">ROUNDUP(F56*(1-E56),2)</f>
        <v>3006.8300000000004</v>
      </c>
      <c r="D56" s="131" t="s">
        <v>139</v>
      </c>
      <c r="E56" s="129">
        <v>0.2</v>
      </c>
      <c r="F56" s="26">
        <f t="shared" si="4"/>
        <v>3758.53</v>
      </c>
      <c r="G56" s="21">
        <v>0</v>
      </c>
      <c r="H56" s="21">
        <v>0</v>
      </c>
      <c r="I56" s="69">
        <v>0</v>
      </c>
      <c r="J56" s="21">
        <f t="shared" si="5"/>
        <v>1.0900000000000001</v>
      </c>
      <c r="K56" s="70">
        <f>'Standard price'!K56</f>
        <v>3758.53</v>
      </c>
      <c r="L56" s="72" t="s">
        <v>203</v>
      </c>
      <c r="M56" s="24" t="s">
        <v>73</v>
      </c>
    </row>
    <row r="57" spans="1:13" ht="15.75" x14ac:dyDescent="0.25">
      <c r="A57" s="98" t="s">
        <v>202</v>
      </c>
      <c r="B57" s="20" t="s">
        <v>207</v>
      </c>
      <c r="C57" s="91">
        <f t="shared" si="7"/>
        <v>3650.4700000000003</v>
      </c>
      <c r="D57" s="131" t="s">
        <v>139</v>
      </c>
      <c r="E57" s="129">
        <v>0.2</v>
      </c>
      <c r="F57" s="26">
        <f t="shared" si="4"/>
        <v>4563.08</v>
      </c>
      <c r="G57" s="21">
        <v>0</v>
      </c>
      <c r="H57" s="21">
        <v>0</v>
      </c>
      <c r="I57" s="69">
        <v>0</v>
      </c>
      <c r="J57" s="21">
        <f t="shared" si="5"/>
        <v>1.0900000000000001</v>
      </c>
      <c r="K57" s="70">
        <f>'Standard price'!K57</f>
        <v>4563.08</v>
      </c>
      <c r="L57" s="72" t="s">
        <v>204</v>
      </c>
      <c r="M57" s="24" t="s">
        <v>73</v>
      </c>
    </row>
    <row r="58" spans="1:13" ht="16.5" thickBot="1" x14ac:dyDescent="0.3">
      <c r="A58" s="99" t="s">
        <v>202</v>
      </c>
      <c r="B58" s="63" t="s">
        <v>208</v>
      </c>
      <c r="C58" s="103">
        <f t="shared" si="7"/>
        <v>4061.19</v>
      </c>
      <c r="D58" s="132" t="s">
        <v>139</v>
      </c>
      <c r="E58" s="130">
        <v>0.2</v>
      </c>
      <c r="F58" s="65">
        <f t="shared" si="4"/>
        <v>5076.4799999999996</v>
      </c>
      <c r="G58" s="64">
        <v>0</v>
      </c>
      <c r="H58" s="64">
        <v>0</v>
      </c>
      <c r="I58" s="74">
        <v>0</v>
      </c>
      <c r="J58" s="64">
        <f t="shared" si="5"/>
        <v>1.0900000000000001</v>
      </c>
      <c r="K58" s="75">
        <f>'Standard price'!K58</f>
        <v>5076.4799999999996</v>
      </c>
      <c r="L58" s="76" t="s">
        <v>205</v>
      </c>
      <c r="M58" s="68" t="s">
        <v>73</v>
      </c>
    </row>
    <row r="59" spans="1:13" ht="16.5" thickTop="1" x14ac:dyDescent="0.25">
      <c r="A59" s="100" t="s">
        <v>75</v>
      </c>
      <c r="B59" s="36" t="s">
        <v>186</v>
      </c>
      <c r="C59" s="93">
        <f t="shared" si="7"/>
        <v>27164.84</v>
      </c>
      <c r="D59" s="133" t="s">
        <v>139</v>
      </c>
      <c r="E59" s="126">
        <v>0.2</v>
      </c>
      <c r="F59" s="41">
        <f t="shared" si="4"/>
        <v>33956.04</v>
      </c>
      <c r="G59" s="30">
        <v>0</v>
      </c>
      <c r="H59" s="30">
        <v>0</v>
      </c>
      <c r="I59" s="42">
        <v>0</v>
      </c>
      <c r="J59" s="30">
        <f t="shared" si="5"/>
        <v>1.0900000000000001</v>
      </c>
      <c r="K59" s="43">
        <f>'Standard price'!K59</f>
        <v>33956.04</v>
      </c>
      <c r="L59" s="49" t="s">
        <v>187</v>
      </c>
      <c r="M59" s="45" t="s">
        <v>73</v>
      </c>
    </row>
    <row r="60" spans="1:13" ht="15.75" x14ac:dyDescent="0.25">
      <c r="A60" s="100" t="s">
        <v>75</v>
      </c>
      <c r="B60" s="36" t="s">
        <v>188</v>
      </c>
      <c r="C60" s="93">
        <f t="shared" si="7"/>
        <v>37427.11</v>
      </c>
      <c r="D60" s="133" t="s">
        <v>139</v>
      </c>
      <c r="E60" s="126">
        <v>0.2</v>
      </c>
      <c r="F60" s="41">
        <f t="shared" si="4"/>
        <v>46783.88</v>
      </c>
      <c r="G60" s="30">
        <v>0</v>
      </c>
      <c r="H60" s="30">
        <v>0</v>
      </c>
      <c r="I60" s="42">
        <v>0</v>
      </c>
      <c r="J60" s="30">
        <f t="shared" si="5"/>
        <v>1.0900000000000001</v>
      </c>
      <c r="K60" s="43">
        <f>'Standard price'!K60</f>
        <v>46783.88</v>
      </c>
      <c r="L60" s="49" t="s">
        <v>189</v>
      </c>
      <c r="M60" s="45" t="s">
        <v>73</v>
      </c>
    </row>
    <row r="61" spans="1:13" ht="15.75" x14ac:dyDescent="0.25">
      <c r="A61" s="100" t="s">
        <v>75</v>
      </c>
      <c r="B61" s="36" t="s">
        <v>190</v>
      </c>
      <c r="C61" s="93">
        <f t="shared" si="7"/>
        <v>48896.71</v>
      </c>
      <c r="D61" s="133" t="s">
        <v>139</v>
      </c>
      <c r="E61" s="126">
        <v>0.2</v>
      </c>
      <c r="F61" s="41">
        <f t="shared" si="4"/>
        <v>61120.88</v>
      </c>
      <c r="G61" s="30">
        <v>0</v>
      </c>
      <c r="H61" s="30">
        <v>0</v>
      </c>
      <c r="I61" s="42">
        <v>0</v>
      </c>
      <c r="J61" s="30">
        <f t="shared" si="5"/>
        <v>1.0900000000000001</v>
      </c>
      <c r="K61" s="43">
        <f>'Standard price'!K61</f>
        <v>61120.88</v>
      </c>
      <c r="L61" s="49" t="s">
        <v>191</v>
      </c>
      <c r="M61" s="45" t="s">
        <v>73</v>
      </c>
    </row>
    <row r="62" spans="1:13" ht="16.5" thickBot="1" x14ac:dyDescent="0.3">
      <c r="A62" s="101" t="s">
        <v>75</v>
      </c>
      <c r="B62" s="112" t="s">
        <v>192</v>
      </c>
      <c r="C62" s="128">
        <f t="shared" si="7"/>
        <v>57951.65</v>
      </c>
      <c r="D62" s="134" t="s">
        <v>139</v>
      </c>
      <c r="E62" s="127">
        <v>0.2</v>
      </c>
      <c r="F62" s="46">
        <f t="shared" si="4"/>
        <v>72439.56</v>
      </c>
      <c r="G62" s="38">
        <v>0</v>
      </c>
      <c r="H62" s="38">
        <v>0</v>
      </c>
      <c r="I62" s="47">
        <v>0</v>
      </c>
      <c r="J62" s="38">
        <f t="shared" si="5"/>
        <v>1.0900000000000001</v>
      </c>
      <c r="K62" s="48">
        <f>'Standard price'!K62</f>
        <v>72439.56</v>
      </c>
      <c r="L62" s="50" t="s">
        <v>193</v>
      </c>
      <c r="M62" s="89" t="s">
        <v>73</v>
      </c>
    </row>
    <row r="63" spans="1:13" ht="16.5" thickTop="1" x14ac:dyDescent="0.25">
      <c r="A63" s="98" t="s">
        <v>76</v>
      </c>
      <c r="B63" s="20" t="s">
        <v>77</v>
      </c>
      <c r="C63" s="91">
        <f t="shared" si="7"/>
        <v>16897.849999999999</v>
      </c>
      <c r="D63" s="131" t="s">
        <v>139</v>
      </c>
      <c r="E63" s="129">
        <v>0.2</v>
      </c>
      <c r="F63" s="26">
        <f t="shared" si="4"/>
        <v>21122.31</v>
      </c>
      <c r="G63" s="21">
        <v>0</v>
      </c>
      <c r="H63" s="21">
        <v>0</v>
      </c>
      <c r="I63" s="69">
        <v>0</v>
      </c>
      <c r="J63" s="21">
        <f t="shared" si="5"/>
        <v>1.0900000000000001</v>
      </c>
      <c r="K63" s="70">
        <f>'Standard price'!K63</f>
        <v>21122.31</v>
      </c>
      <c r="L63" s="72" t="s">
        <v>78</v>
      </c>
      <c r="M63" s="24" t="s">
        <v>73</v>
      </c>
    </row>
    <row r="64" spans="1:13" ht="15.75" x14ac:dyDescent="0.25">
      <c r="A64" s="98" t="s">
        <v>76</v>
      </c>
      <c r="B64" s="20" t="s">
        <v>108</v>
      </c>
      <c r="C64" s="91">
        <f t="shared" ref="C64:C70" si="8">ROUNDUP(F64*(1-E64),2)</f>
        <v>13946.26</v>
      </c>
      <c r="D64" s="131" t="s">
        <v>139</v>
      </c>
      <c r="E64" s="129">
        <v>0.2</v>
      </c>
      <c r="F64" s="26">
        <f t="shared" si="4"/>
        <v>17432.82</v>
      </c>
      <c r="G64" s="21">
        <v>0</v>
      </c>
      <c r="H64" s="21">
        <v>0</v>
      </c>
      <c r="I64" s="69">
        <v>0</v>
      </c>
      <c r="J64" s="21">
        <f t="shared" si="5"/>
        <v>1.0900000000000001</v>
      </c>
      <c r="K64" s="70">
        <f>'Standard price'!K64</f>
        <v>17432.82</v>
      </c>
      <c r="L64" s="72" t="s">
        <v>167</v>
      </c>
      <c r="M64" s="24" t="s">
        <v>73</v>
      </c>
    </row>
    <row r="65" spans="1:15" ht="15.75" x14ac:dyDescent="0.25">
      <c r="A65" s="98" t="s">
        <v>76</v>
      </c>
      <c r="B65" s="20" t="s">
        <v>109</v>
      </c>
      <c r="C65" s="91">
        <f t="shared" si="8"/>
        <v>25221.599999999999</v>
      </c>
      <c r="D65" s="131" t="s">
        <v>139</v>
      </c>
      <c r="E65" s="129">
        <v>0.2</v>
      </c>
      <c r="F65" s="26">
        <f t="shared" si="4"/>
        <v>31526.999999999996</v>
      </c>
      <c r="G65" s="21">
        <v>0</v>
      </c>
      <c r="H65" s="21">
        <v>0</v>
      </c>
      <c r="I65" s="69">
        <v>0</v>
      </c>
      <c r="J65" s="21">
        <f t="shared" si="5"/>
        <v>1.0900000000000001</v>
      </c>
      <c r="K65" s="70">
        <f>'Standard price'!K65</f>
        <v>31526.999999999996</v>
      </c>
      <c r="L65" s="72" t="s">
        <v>168</v>
      </c>
      <c r="M65" s="24" t="s">
        <v>73</v>
      </c>
    </row>
    <row r="66" spans="1:15" ht="15.75" x14ac:dyDescent="0.25">
      <c r="A66" s="98" t="s">
        <v>76</v>
      </c>
      <c r="B66" s="104" t="s">
        <v>79</v>
      </c>
      <c r="C66" s="91">
        <f t="shared" si="8"/>
        <v>3755.44</v>
      </c>
      <c r="D66" s="131" t="s">
        <v>139</v>
      </c>
      <c r="E66" s="129">
        <v>0.2</v>
      </c>
      <c r="F66" s="26">
        <f t="shared" si="4"/>
        <v>4694.29</v>
      </c>
      <c r="G66" s="21">
        <v>0</v>
      </c>
      <c r="H66" s="21">
        <v>0</v>
      </c>
      <c r="I66" s="69">
        <v>0</v>
      </c>
      <c r="J66" s="21">
        <f t="shared" si="5"/>
        <v>1.0900000000000001</v>
      </c>
      <c r="K66" s="70">
        <f>'Standard price'!K66</f>
        <v>4694.29</v>
      </c>
      <c r="L66" s="72" t="s">
        <v>80</v>
      </c>
      <c r="M66" s="24" t="s">
        <v>73</v>
      </c>
    </row>
    <row r="67" spans="1:15" ht="15.75" x14ac:dyDescent="0.25">
      <c r="A67" s="98" t="s">
        <v>76</v>
      </c>
      <c r="B67" s="156" t="str">
        <f>'Standard price'!B67</f>
        <v>Chassis DPH 200K-FR (42U)</v>
      </c>
      <c r="C67" s="155">
        <f t="shared" si="8"/>
        <v>12565.57</v>
      </c>
      <c r="D67" s="131" t="s">
        <v>139</v>
      </c>
      <c r="E67" s="129">
        <v>0.2</v>
      </c>
      <c r="F67" s="26">
        <f t="shared" si="4"/>
        <v>15706.96</v>
      </c>
      <c r="G67" s="21">
        <v>0</v>
      </c>
      <c r="H67" s="21">
        <v>0</v>
      </c>
      <c r="I67" s="69">
        <v>0</v>
      </c>
      <c r="J67" s="21">
        <f t="shared" si="5"/>
        <v>1.0900000000000001</v>
      </c>
      <c r="K67" s="70">
        <f>'Standard price'!K67</f>
        <v>15706.96</v>
      </c>
      <c r="L67" s="157" t="str">
        <f>'Standard price'!L67</f>
        <v>UPS204DH33A2V35</v>
      </c>
      <c r="M67" s="24" t="s">
        <v>73</v>
      </c>
    </row>
    <row r="68" spans="1:15" ht="15.75" x14ac:dyDescent="0.25">
      <c r="A68" s="98" t="s">
        <v>76</v>
      </c>
      <c r="B68" s="20" t="s">
        <v>184</v>
      </c>
      <c r="C68" s="140">
        <f t="shared" si="8"/>
        <v>5569.4000000000005</v>
      </c>
      <c r="D68" s="141" t="s">
        <v>139</v>
      </c>
      <c r="E68" s="142">
        <v>0.2</v>
      </c>
      <c r="F68" s="26">
        <f t="shared" si="4"/>
        <v>6961.74</v>
      </c>
      <c r="G68" s="21">
        <v>0</v>
      </c>
      <c r="H68" s="21">
        <v>0</v>
      </c>
      <c r="I68" s="69">
        <v>0</v>
      </c>
      <c r="J68" s="21">
        <f t="shared" si="5"/>
        <v>1.0900000000000001</v>
      </c>
      <c r="K68" s="70">
        <f>'Standard price'!K68</f>
        <v>6961.74</v>
      </c>
      <c r="L68" s="72" t="s">
        <v>182</v>
      </c>
      <c r="M68" s="24" t="s">
        <v>73</v>
      </c>
    </row>
    <row r="69" spans="1:15" ht="15.75" x14ac:dyDescent="0.25">
      <c r="A69" s="98" t="s">
        <v>76</v>
      </c>
      <c r="B69" s="20" t="s">
        <v>185</v>
      </c>
      <c r="C69" s="140">
        <f t="shared" si="8"/>
        <v>6801.42</v>
      </c>
      <c r="D69" s="141" t="s">
        <v>139</v>
      </c>
      <c r="E69" s="142">
        <v>0.2</v>
      </c>
      <c r="F69" s="26">
        <f t="shared" si="4"/>
        <v>8501.77</v>
      </c>
      <c r="G69" s="21">
        <v>0</v>
      </c>
      <c r="H69" s="21">
        <v>0</v>
      </c>
      <c r="I69" s="69">
        <v>0</v>
      </c>
      <c r="J69" s="21">
        <f t="shared" si="5"/>
        <v>1.0900000000000001</v>
      </c>
      <c r="K69" s="70">
        <f>'Standard price'!K69</f>
        <v>8501.77</v>
      </c>
      <c r="L69" s="72" t="s">
        <v>183</v>
      </c>
      <c r="M69" s="24" t="s">
        <v>73</v>
      </c>
    </row>
    <row r="70" spans="1:15" ht="16.5" thickBot="1" x14ac:dyDescent="0.3">
      <c r="A70" s="99" t="s">
        <v>76</v>
      </c>
      <c r="B70" s="63" t="s">
        <v>181</v>
      </c>
      <c r="C70" s="103">
        <f t="shared" si="8"/>
        <v>1760</v>
      </c>
      <c r="D70" s="132" t="s">
        <v>139</v>
      </c>
      <c r="E70" s="130">
        <v>0.2</v>
      </c>
      <c r="F70" s="65">
        <f t="shared" si="4"/>
        <v>2200</v>
      </c>
      <c r="G70" s="64">
        <v>0</v>
      </c>
      <c r="H70" s="64">
        <v>0</v>
      </c>
      <c r="I70" s="74">
        <v>0</v>
      </c>
      <c r="J70" s="64">
        <f t="shared" si="5"/>
        <v>1.0900000000000001</v>
      </c>
      <c r="K70" s="75">
        <f>'Standard price'!K70</f>
        <v>2200</v>
      </c>
      <c r="L70" s="76" t="s">
        <v>180</v>
      </c>
      <c r="M70" s="68" t="s">
        <v>73</v>
      </c>
    </row>
    <row r="71" spans="1:15" ht="16.5" thickTop="1" x14ac:dyDescent="0.25">
      <c r="A71" s="100" t="s">
        <v>81</v>
      </c>
      <c r="B71" s="111" t="s">
        <v>95</v>
      </c>
      <c r="C71" s="93">
        <f t="shared" ref="C71:C76" si="9">ROUNDUP(F71*(1-E71),2)</f>
        <v>1409.22</v>
      </c>
      <c r="D71" s="133" t="s">
        <v>139</v>
      </c>
      <c r="E71" s="126">
        <v>0.2</v>
      </c>
      <c r="F71" s="41">
        <f t="shared" si="4"/>
        <v>1761.5164843273847</v>
      </c>
      <c r="G71" s="113">
        <v>0</v>
      </c>
      <c r="H71" s="114">
        <v>0</v>
      </c>
      <c r="I71" s="114">
        <f t="shared" ref="I71:I76" si="10">J71*K71</f>
        <v>1920.0529679168494</v>
      </c>
      <c r="J71" s="114">
        <f t="shared" ref="J71:J76" si="11">J$1</f>
        <v>1.0900000000000001</v>
      </c>
      <c r="K71" s="54">
        <f>'Standard price'!K71</f>
        <v>1761.5164843273847</v>
      </c>
      <c r="L71" s="44">
        <v>3798101375</v>
      </c>
      <c r="M71" s="52" t="s">
        <v>73</v>
      </c>
      <c r="N71" s="16"/>
      <c r="O71" s="16"/>
    </row>
    <row r="72" spans="1:15" ht="15.75" x14ac:dyDescent="0.25">
      <c r="A72" s="100" t="s">
        <v>81</v>
      </c>
      <c r="B72" s="111" t="s">
        <v>96</v>
      </c>
      <c r="C72" s="93">
        <f t="shared" si="9"/>
        <v>1419.74</v>
      </c>
      <c r="D72" s="133" t="s">
        <v>139</v>
      </c>
      <c r="E72" s="126">
        <v>0.2</v>
      </c>
      <c r="F72" s="41">
        <f t="shared" si="4"/>
        <v>1774.6722919827691</v>
      </c>
      <c r="G72" s="113">
        <v>0</v>
      </c>
      <c r="H72" s="114">
        <v>0</v>
      </c>
      <c r="I72" s="114">
        <f t="shared" si="10"/>
        <v>1934.3927982612186</v>
      </c>
      <c r="J72" s="114">
        <f t="shared" si="11"/>
        <v>1.0900000000000001</v>
      </c>
      <c r="K72" s="54">
        <f>'Standard price'!K72</f>
        <v>1774.6722919827691</v>
      </c>
      <c r="L72" s="44">
        <v>3798101379</v>
      </c>
      <c r="M72" s="52" t="s">
        <v>73</v>
      </c>
      <c r="N72" s="16"/>
      <c r="O72" s="16"/>
    </row>
    <row r="73" spans="1:15" ht="15.75" x14ac:dyDescent="0.25">
      <c r="A73" s="100" t="s">
        <v>81</v>
      </c>
      <c r="B73" s="111" t="s">
        <v>194</v>
      </c>
      <c r="C73" s="93">
        <f t="shared" si="9"/>
        <v>2223.2900000000004</v>
      </c>
      <c r="D73" s="133" t="s">
        <v>139</v>
      </c>
      <c r="E73" s="126">
        <v>0.2</v>
      </c>
      <c r="F73" s="30">
        <f t="shared" si="4"/>
        <v>2779.1066662892304</v>
      </c>
      <c r="G73" s="30">
        <v>0</v>
      </c>
      <c r="H73" s="30">
        <v>0</v>
      </c>
      <c r="I73" s="41">
        <f t="shared" si="10"/>
        <v>3029.2262662552612</v>
      </c>
      <c r="J73" s="53">
        <f t="shared" si="11"/>
        <v>1.0900000000000001</v>
      </c>
      <c r="K73" s="54">
        <f>'Standard price'!K73</f>
        <v>2779.1066662892304</v>
      </c>
      <c r="L73" s="137">
        <v>3798102814</v>
      </c>
      <c r="M73" s="52" t="s">
        <v>73</v>
      </c>
      <c r="N73" s="16"/>
      <c r="O73" s="16"/>
    </row>
    <row r="74" spans="1:15" ht="15.75" x14ac:dyDescent="0.25">
      <c r="A74" s="100" t="s">
        <v>81</v>
      </c>
      <c r="B74" s="111" t="s">
        <v>106</v>
      </c>
      <c r="C74" s="93">
        <f t="shared" si="9"/>
        <v>2594.7200000000003</v>
      </c>
      <c r="D74" s="133" t="s">
        <v>139</v>
      </c>
      <c r="E74" s="126">
        <v>0.2</v>
      </c>
      <c r="F74" s="30">
        <f t="shared" si="4"/>
        <v>3243.3912747027694</v>
      </c>
      <c r="G74" s="30">
        <v>0</v>
      </c>
      <c r="H74" s="30">
        <v>0</v>
      </c>
      <c r="I74" s="41">
        <f t="shared" si="10"/>
        <v>3535.296489426019</v>
      </c>
      <c r="J74" s="53">
        <f t="shared" si="11"/>
        <v>1.0900000000000001</v>
      </c>
      <c r="K74" s="54">
        <f>'Standard price'!K74</f>
        <v>3243.3912747027694</v>
      </c>
      <c r="L74" s="137">
        <v>3798102815</v>
      </c>
      <c r="M74" s="52" t="s">
        <v>73</v>
      </c>
      <c r="N74" s="16"/>
      <c r="O74" s="16"/>
    </row>
    <row r="75" spans="1:15" ht="15.75" x14ac:dyDescent="0.25">
      <c r="A75" s="100" t="s">
        <v>81</v>
      </c>
      <c r="B75" s="111" t="s">
        <v>195</v>
      </c>
      <c r="C75" s="93">
        <f t="shared" si="9"/>
        <v>2262.0800000000004</v>
      </c>
      <c r="D75" s="133" t="s">
        <v>139</v>
      </c>
      <c r="E75" s="126">
        <v>0.2</v>
      </c>
      <c r="F75" s="30">
        <f t="shared" si="4"/>
        <v>2827.5985116996922</v>
      </c>
      <c r="G75" s="30">
        <v>0</v>
      </c>
      <c r="H75" s="30">
        <v>0</v>
      </c>
      <c r="I75" s="41">
        <f t="shared" si="10"/>
        <v>3082.0823777526648</v>
      </c>
      <c r="J75" s="53">
        <f t="shared" si="11"/>
        <v>1.0900000000000001</v>
      </c>
      <c r="K75" s="51">
        <f>'Standard price'!K75</f>
        <v>2827.5985116996922</v>
      </c>
      <c r="L75" s="137">
        <v>3798102816</v>
      </c>
      <c r="M75" s="52" t="s">
        <v>73</v>
      </c>
      <c r="N75" s="16"/>
      <c r="O75" s="16"/>
    </row>
    <row r="76" spans="1:15" ht="16.5" thickBot="1" x14ac:dyDescent="0.3">
      <c r="A76" s="101" t="s">
        <v>81</v>
      </c>
      <c r="B76" s="112" t="s">
        <v>97</v>
      </c>
      <c r="C76" s="128">
        <f t="shared" si="9"/>
        <v>2492.5700000000002</v>
      </c>
      <c r="D76" s="134" t="s">
        <v>139</v>
      </c>
      <c r="E76" s="127">
        <v>0.2</v>
      </c>
      <c r="F76" s="38">
        <f t="shared" si="4"/>
        <v>3115.7106993526154</v>
      </c>
      <c r="G76" s="38">
        <v>0</v>
      </c>
      <c r="H76" s="38">
        <v>0</v>
      </c>
      <c r="I76" s="46">
        <f t="shared" si="10"/>
        <v>3396.1246622943509</v>
      </c>
      <c r="J76" s="55">
        <f t="shared" si="11"/>
        <v>1.0900000000000001</v>
      </c>
      <c r="K76" s="115">
        <f>'Standard price'!K76</f>
        <v>3115.7106993526154</v>
      </c>
      <c r="L76" s="138">
        <v>3798102817</v>
      </c>
      <c r="M76" s="56" t="s">
        <v>73</v>
      </c>
      <c r="N76" s="16"/>
      <c r="O76" s="16"/>
    </row>
    <row r="77" spans="1:15" ht="16.5" thickTop="1" x14ac:dyDescent="0.25">
      <c r="A77" s="98" t="s">
        <v>82</v>
      </c>
      <c r="B77" s="20" t="s">
        <v>98</v>
      </c>
      <c r="C77" s="91">
        <f t="shared" ref="C77:C85" si="12">ROUNDUP(F77*(1-E77),2)</f>
        <v>367.76</v>
      </c>
      <c r="D77" s="131" t="s">
        <v>139</v>
      </c>
      <c r="E77" s="129">
        <v>0.2</v>
      </c>
      <c r="F77" s="21">
        <f t="shared" ref="F77:F103" si="13">K77+H77+G77</f>
        <v>459.69161591630774</v>
      </c>
      <c r="G77" s="21">
        <v>0</v>
      </c>
      <c r="H77" s="21">
        <v>0</v>
      </c>
      <c r="I77" s="21">
        <f t="shared" ref="I77:I85" si="14">J77*K77</f>
        <v>501.06386134877545</v>
      </c>
      <c r="J77" s="21">
        <f t="shared" ref="J77:J103" si="15">J$1</f>
        <v>1.0900000000000001</v>
      </c>
      <c r="K77" s="135">
        <f>'Standard price'!K77</f>
        <v>459.69161591630774</v>
      </c>
      <c r="L77" s="81" t="s">
        <v>176</v>
      </c>
      <c r="M77" s="78" t="s">
        <v>73</v>
      </c>
    </row>
    <row r="78" spans="1:15" ht="15.75" x14ac:dyDescent="0.25">
      <c r="A78" s="98" t="s">
        <v>82</v>
      </c>
      <c r="B78" s="20" t="s">
        <v>99</v>
      </c>
      <c r="C78" s="91">
        <f t="shared" si="12"/>
        <v>260.08999999999997</v>
      </c>
      <c r="D78" s="131" t="s">
        <v>139</v>
      </c>
      <c r="E78" s="129">
        <v>0.2</v>
      </c>
      <c r="F78" s="21">
        <f t="shared" si="13"/>
        <v>325.11001163815382</v>
      </c>
      <c r="G78" s="21">
        <v>0</v>
      </c>
      <c r="H78" s="21">
        <v>0</v>
      </c>
      <c r="I78" s="21">
        <f t="shared" si="14"/>
        <v>354.36991268558768</v>
      </c>
      <c r="J78" s="21">
        <f t="shared" si="15"/>
        <v>1.0900000000000001</v>
      </c>
      <c r="K78" s="135">
        <f>'Standard price'!K78</f>
        <v>325.11001163815382</v>
      </c>
      <c r="L78" s="71" t="s">
        <v>177</v>
      </c>
      <c r="M78" s="78" t="s">
        <v>73</v>
      </c>
    </row>
    <row r="79" spans="1:15" ht="15.75" x14ac:dyDescent="0.25">
      <c r="A79" s="98" t="s">
        <v>82</v>
      </c>
      <c r="B79" s="20" t="s">
        <v>100</v>
      </c>
      <c r="C79" s="91">
        <f t="shared" si="12"/>
        <v>391.8</v>
      </c>
      <c r="D79" s="131" t="s">
        <v>139</v>
      </c>
      <c r="E79" s="129">
        <v>0.2</v>
      </c>
      <c r="F79" s="21">
        <f t="shared" si="13"/>
        <v>489.74225024492301</v>
      </c>
      <c r="G79" s="21">
        <v>0</v>
      </c>
      <c r="H79" s="21">
        <v>0</v>
      </c>
      <c r="I79" s="21">
        <f t="shared" si="14"/>
        <v>533.81905276696614</v>
      </c>
      <c r="J79" s="21">
        <f t="shared" si="15"/>
        <v>1.0900000000000001</v>
      </c>
      <c r="K79" s="135">
        <f>'Standard price'!K79</f>
        <v>489.74225024492301</v>
      </c>
      <c r="L79" s="71" t="s">
        <v>178</v>
      </c>
      <c r="M79" s="78" t="s">
        <v>73</v>
      </c>
    </row>
    <row r="80" spans="1:15" ht="15.75" customHeight="1" x14ac:dyDescent="0.25">
      <c r="A80" s="98" t="s">
        <v>82</v>
      </c>
      <c r="B80" s="20" t="s">
        <v>101</v>
      </c>
      <c r="C80" s="91">
        <f t="shared" si="12"/>
        <v>1083.05</v>
      </c>
      <c r="D80" s="131" t="s">
        <v>139</v>
      </c>
      <c r="E80" s="129">
        <v>0.2</v>
      </c>
      <c r="F80" s="26">
        <f t="shared" si="13"/>
        <v>1353.8018488319997</v>
      </c>
      <c r="G80" s="77">
        <v>0</v>
      </c>
      <c r="H80" s="77">
        <v>0</v>
      </c>
      <c r="I80" s="21">
        <f t="shared" si="14"/>
        <v>1475.6440152268797</v>
      </c>
      <c r="J80" s="90">
        <f t="shared" si="15"/>
        <v>1.0900000000000001</v>
      </c>
      <c r="K80" s="135">
        <f>'Standard price'!K80</f>
        <v>1353.8018488319997</v>
      </c>
      <c r="L80" s="71" t="s">
        <v>179</v>
      </c>
      <c r="M80" s="78" t="s">
        <v>73</v>
      </c>
    </row>
    <row r="81" spans="1:13" ht="15.75" x14ac:dyDescent="0.25">
      <c r="A81" s="98" t="s">
        <v>82</v>
      </c>
      <c r="B81" s="20" t="s">
        <v>105</v>
      </c>
      <c r="C81" s="91">
        <f t="shared" si="12"/>
        <v>170.57999999999998</v>
      </c>
      <c r="D81" s="131" t="s">
        <v>139</v>
      </c>
      <c r="E81" s="129">
        <v>0.2</v>
      </c>
      <c r="F81" s="26">
        <f t="shared" si="13"/>
        <v>213.21640547446154</v>
      </c>
      <c r="G81" s="77">
        <v>0</v>
      </c>
      <c r="H81" s="77">
        <v>0</v>
      </c>
      <c r="I81" s="21">
        <f t="shared" si="14"/>
        <v>232.40588196716308</v>
      </c>
      <c r="J81" s="90">
        <f t="shared" si="15"/>
        <v>1.0900000000000001</v>
      </c>
      <c r="K81" s="135">
        <f>'Standard price'!K81</f>
        <v>213.21640547446154</v>
      </c>
      <c r="L81" s="71" t="s">
        <v>169</v>
      </c>
      <c r="M81" s="78" t="s">
        <v>73</v>
      </c>
    </row>
    <row r="82" spans="1:13" ht="15.75" x14ac:dyDescent="0.25">
      <c r="A82" s="98" t="s">
        <v>82</v>
      </c>
      <c r="B82" s="20" t="s">
        <v>104</v>
      </c>
      <c r="C82" s="91">
        <f t="shared" si="12"/>
        <v>227.12</v>
      </c>
      <c r="D82" s="131" t="s">
        <v>139</v>
      </c>
      <c r="E82" s="129">
        <v>0.2</v>
      </c>
      <c r="F82" s="26">
        <f t="shared" si="13"/>
        <v>283.8884809846154</v>
      </c>
      <c r="G82" s="77">
        <v>0</v>
      </c>
      <c r="H82" s="77">
        <v>0</v>
      </c>
      <c r="I82" s="21">
        <f t="shared" si="14"/>
        <v>309.4384442732308</v>
      </c>
      <c r="J82" s="90">
        <f t="shared" si="15"/>
        <v>1.0900000000000001</v>
      </c>
      <c r="K82" s="135">
        <f>'Standard price'!K82</f>
        <v>283.8884809846154</v>
      </c>
      <c r="L82" s="71" t="s">
        <v>170</v>
      </c>
      <c r="M82" s="78" t="s">
        <v>73</v>
      </c>
    </row>
    <row r="83" spans="1:13" ht="15.75" x14ac:dyDescent="0.25">
      <c r="A83" s="98" t="s">
        <v>82</v>
      </c>
      <c r="B83" s="20" t="s">
        <v>103</v>
      </c>
      <c r="C83" s="91">
        <f t="shared" si="12"/>
        <v>302.8</v>
      </c>
      <c r="D83" s="131" t="s">
        <v>139</v>
      </c>
      <c r="E83" s="129">
        <v>0.2</v>
      </c>
      <c r="F83" s="26">
        <f t="shared" si="13"/>
        <v>378.4948942818462</v>
      </c>
      <c r="G83" s="77">
        <v>0</v>
      </c>
      <c r="H83" s="77">
        <v>0</v>
      </c>
      <c r="I83" s="21">
        <f t="shared" si="14"/>
        <v>412.55943476721239</v>
      </c>
      <c r="J83" s="90">
        <f t="shared" si="15"/>
        <v>1.0900000000000001</v>
      </c>
      <c r="K83" s="135">
        <f>'Standard price'!K83</f>
        <v>378.4948942818462</v>
      </c>
      <c r="L83" s="71" t="s">
        <v>171</v>
      </c>
      <c r="M83" s="78" t="s">
        <v>73</v>
      </c>
    </row>
    <row r="84" spans="1:13" ht="15.75" x14ac:dyDescent="0.25">
      <c r="A84" s="98" t="s">
        <v>82</v>
      </c>
      <c r="B84" s="20" t="s">
        <v>102</v>
      </c>
      <c r="C84" s="140">
        <f t="shared" si="12"/>
        <v>374.17</v>
      </c>
      <c r="D84" s="141" t="s">
        <v>139</v>
      </c>
      <c r="E84" s="142">
        <v>0.2</v>
      </c>
      <c r="F84" s="26">
        <f t="shared" si="13"/>
        <v>467.70050233107685</v>
      </c>
      <c r="G84" s="77">
        <v>0</v>
      </c>
      <c r="H84" s="77">
        <v>0</v>
      </c>
      <c r="I84" s="21">
        <f t="shared" si="14"/>
        <v>509.79354754087382</v>
      </c>
      <c r="J84" s="90">
        <f t="shared" si="15"/>
        <v>1.0900000000000001</v>
      </c>
      <c r="K84" s="135">
        <f>'Standard price'!K84</f>
        <v>467.70050233107685</v>
      </c>
      <c r="L84" s="71" t="s">
        <v>172</v>
      </c>
      <c r="M84" s="78" t="s">
        <v>73</v>
      </c>
    </row>
    <row r="85" spans="1:13" ht="16.5" thickBot="1" x14ac:dyDescent="0.3">
      <c r="A85" s="99" t="s">
        <v>82</v>
      </c>
      <c r="B85" s="63" t="s">
        <v>197</v>
      </c>
      <c r="C85" s="103">
        <f t="shared" si="12"/>
        <v>793.9</v>
      </c>
      <c r="D85" s="132" t="s">
        <v>139</v>
      </c>
      <c r="E85" s="130">
        <v>0.2</v>
      </c>
      <c r="F85" s="65">
        <f t="shared" si="13"/>
        <v>992.36334377353853</v>
      </c>
      <c r="G85" s="105">
        <v>0</v>
      </c>
      <c r="H85" s="105">
        <v>0</v>
      </c>
      <c r="I85" s="64">
        <f t="shared" si="14"/>
        <v>1081.6760447131571</v>
      </c>
      <c r="J85" s="80">
        <f t="shared" si="15"/>
        <v>1.0900000000000001</v>
      </c>
      <c r="K85" s="139">
        <f>'Standard price'!K85</f>
        <v>992.36334377353853</v>
      </c>
      <c r="L85" s="146" t="s">
        <v>196</v>
      </c>
      <c r="M85" s="79" t="s">
        <v>73</v>
      </c>
    </row>
    <row r="86" spans="1:13" ht="16.5" thickTop="1" x14ac:dyDescent="0.25">
      <c r="A86" s="116" t="s">
        <v>83</v>
      </c>
      <c r="B86" s="117" t="s">
        <v>141</v>
      </c>
      <c r="C86" s="93">
        <f>ROUNDUP(F86*(1-E86),2)</f>
        <v>28.37</v>
      </c>
      <c r="D86" s="133" t="s">
        <v>139</v>
      </c>
      <c r="E86" s="126">
        <v>0.2</v>
      </c>
      <c r="F86" s="118">
        <f t="shared" si="13"/>
        <v>35.451439576615378</v>
      </c>
      <c r="G86" s="118">
        <v>0</v>
      </c>
      <c r="H86" s="118">
        <v>0</v>
      </c>
      <c r="I86" s="118">
        <f>J86*K86</f>
        <v>38.642069138510763</v>
      </c>
      <c r="J86" s="118">
        <f t="shared" si="15"/>
        <v>1.0900000000000001</v>
      </c>
      <c r="K86" s="119">
        <f>'Standard price'!K86</f>
        <v>35.451439576615378</v>
      </c>
      <c r="L86" s="120" t="s">
        <v>154</v>
      </c>
      <c r="M86" s="121" t="s">
        <v>73</v>
      </c>
    </row>
    <row r="87" spans="1:13" ht="15.75" x14ac:dyDescent="0.25">
      <c r="A87" s="100" t="s">
        <v>83</v>
      </c>
      <c r="B87" s="111" t="s">
        <v>142</v>
      </c>
      <c r="C87" s="93">
        <f t="shared" ref="C87:C98" si="16">ROUNDUP(F87*(1-E87),2)</f>
        <v>41.699999999999996</v>
      </c>
      <c r="D87" s="133" t="s">
        <v>139</v>
      </c>
      <c r="E87" s="126">
        <v>0.2</v>
      </c>
      <c r="F87" s="30">
        <f t="shared" si="13"/>
        <v>52.115462606769221</v>
      </c>
      <c r="G87" s="30">
        <v>0</v>
      </c>
      <c r="H87" s="30">
        <v>0</v>
      </c>
      <c r="I87" s="30">
        <f t="shared" ref="I87:I103" si="17">J87*K87</f>
        <v>56.805854241378455</v>
      </c>
      <c r="J87" s="30">
        <f t="shared" si="15"/>
        <v>1.0900000000000001</v>
      </c>
      <c r="K87" s="51">
        <f>'Standard price'!K87</f>
        <v>52.115462606769221</v>
      </c>
      <c r="L87" s="35" t="s">
        <v>155</v>
      </c>
      <c r="M87" s="52" t="s">
        <v>73</v>
      </c>
    </row>
    <row r="88" spans="1:13" ht="15.75" x14ac:dyDescent="0.25">
      <c r="A88" s="100" t="s">
        <v>83</v>
      </c>
      <c r="B88" s="111" t="s">
        <v>143</v>
      </c>
      <c r="C88" s="93">
        <f t="shared" si="16"/>
        <v>41.699999999999996</v>
      </c>
      <c r="D88" s="133" t="s">
        <v>139</v>
      </c>
      <c r="E88" s="126">
        <v>0.2</v>
      </c>
      <c r="F88" s="30">
        <f t="shared" si="13"/>
        <v>52.115462606769221</v>
      </c>
      <c r="G88" s="30">
        <v>0</v>
      </c>
      <c r="H88" s="30">
        <v>0</v>
      </c>
      <c r="I88" s="30">
        <f t="shared" si="17"/>
        <v>56.805854241378455</v>
      </c>
      <c r="J88" s="30">
        <f t="shared" si="15"/>
        <v>1.0900000000000001</v>
      </c>
      <c r="K88" s="51">
        <f>'Standard price'!K88</f>
        <v>52.115462606769221</v>
      </c>
      <c r="L88" s="35" t="s">
        <v>156</v>
      </c>
      <c r="M88" s="52" t="s">
        <v>73</v>
      </c>
    </row>
    <row r="89" spans="1:13" ht="15.75" x14ac:dyDescent="0.25">
      <c r="A89" s="100" t="s">
        <v>83</v>
      </c>
      <c r="B89" s="111" t="s">
        <v>144</v>
      </c>
      <c r="C89" s="93">
        <f t="shared" si="16"/>
        <v>41.699999999999996</v>
      </c>
      <c r="D89" s="133" t="s">
        <v>139</v>
      </c>
      <c r="E89" s="126">
        <v>0.2</v>
      </c>
      <c r="F89" s="30">
        <f t="shared" si="13"/>
        <v>52.115462606769221</v>
      </c>
      <c r="G89" s="30">
        <v>0</v>
      </c>
      <c r="H89" s="30">
        <v>0</v>
      </c>
      <c r="I89" s="30">
        <f t="shared" si="17"/>
        <v>56.805854241378455</v>
      </c>
      <c r="J89" s="30">
        <f t="shared" si="15"/>
        <v>1.0900000000000001</v>
      </c>
      <c r="K89" s="51">
        <f>'Standard price'!K89</f>
        <v>52.115462606769221</v>
      </c>
      <c r="L89" s="35" t="s">
        <v>157</v>
      </c>
      <c r="M89" s="52" t="s">
        <v>73</v>
      </c>
    </row>
    <row r="90" spans="1:13" ht="15.75" x14ac:dyDescent="0.25">
      <c r="A90" s="100" t="s">
        <v>83</v>
      </c>
      <c r="B90" s="111" t="s">
        <v>145</v>
      </c>
      <c r="C90" s="93">
        <f t="shared" si="16"/>
        <v>39.44</v>
      </c>
      <c r="D90" s="133" t="s">
        <v>139</v>
      </c>
      <c r="E90" s="126">
        <v>0.2</v>
      </c>
      <c r="F90" s="30">
        <f t="shared" si="13"/>
        <v>49.299658161230766</v>
      </c>
      <c r="G90" s="30">
        <v>0</v>
      </c>
      <c r="H90" s="30">
        <v>0</v>
      </c>
      <c r="I90" s="30">
        <f t="shared" si="17"/>
        <v>53.736627395741536</v>
      </c>
      <c r="J90" s="30">
        <f t="shared" si="15"/>
        <v>1.0900000000000001</v>
      </c>
      <c r="K90" s="51">
        <f>'Standard price'!K90</f>
        <v>49.299658161230766</v>
      </c>
      <c r="L90" s="35" t="s">
        <v>158</v>
      </c>
      <c r="M90" s="52" t="s">
        <v>73</v>
      </c>
    </row>
    <row r="91" spans="1:13" ht="15.75" x14ac:dyDescent="0.25">
      <c r="A91" s="100" t="s">
        <v>83</v>
      </c>
      <c r="B91" s="111" t="s">
        <v>146</v>
      </c>
      <c r="C91" s="93">
        <f t="shared" si="16"/>
        <v>45.239999999999995</v>
      </c>
      <c r="D91" s="133" t="s">
        <v>139</v>
      </c>
      <c r="E91" s="126">
        <v>0.2</v>
      </c>
      <c r="F91" s="30">
        <f t="shared" si="13"/>
        <v>56.546892553846149</v>
      </c>
      <c r="G91" s="30">
        <v>0</v>
      </c>
      <c r="H91" s="30">
        <v>0</v>
      </c>
      <c r="I91" s="30">
        <f t="shared" si="17"/>
        <v>61.636112883692306</v>
      </c>
      <c r="J91" s="30">
        <f t="shared" si="15"/>
        <v>1.0900000000000001</v>
      </c>
      <c r="K91" s="51">
        <f>'Standard price'!K91</f>
        <v>56.546892553846149</v>
      </c>
      <c r="L91" s="35" t="s">
        <v>159</v>
      </c>
      <c r="M91" s="52" t="s">
        <v>73</v>
      </c>
    </row>
    <row r="92" spans="1:13" ht="15.75" x14ac:dyDescent="0.25">
      <c r="A92" s="100" t="s">
        <v>83</v>
      </c>
      <c r="B92" s="111" t="s">
        <v>147</v>
      </c>
      <c r="C92" s="93">
        <f t="shared" si="16"/>
        <v>49.51</v>
      </c>
      <c r="D92" s="133" t="s">
        <v>139</v>
      </c>
      <c r="E92" s="126">
        <v>0.2</v>
      </c>
      <c r="F92" s="30">
        <f t="shared" si="13"/>
        <v>61.878456708923075</v>
      </c>
      <c r="G92" s="30">
        <v>0</v>
      </c>
      <c r="H92" s="30">
        <v>0</v>
      </c>
      <c r="I92" s="30">
        <f t="shared" si="17"/>
        <v>67.447517812726161</v>
      </c>
      <c r="J92" s="30">
        <f t="shared" si="15"/>
        <v>1.0900000000000001</v>
      </c>
      <c r="K92" s="51">
        <f>'Standard price'!K92</f>
        <v>61.878456708923075</v>
      </c>
      <c r="L92" s="35" t="s">
        <v>160</v>
      </c>
      <c r="M92" s="52" t="s">
        <v>73</v>
      </c>
    </row>
    <row r="93" spans="1:13" ht="15.75" x14ac:dyDescent="0.25">
      <c r="A93" s="100" t="s">
        <v>83</v>
      </c>
      <c r="B93" s="111" t="s">
        <v>148</v>
      </c>
      <c r="C93" s="93">
        <f t="shared" si="16"/>
        <v>48.73</v>
      </c>
      <c r="D93" s="133" t="s">
        <v>139</v>
      </c>
      <c r="E93" s="126">
        <v>0.2</v>
      </c>
      <c r="F93" s="30">
        <f t="shared" si="13"/>
        <v>60.909081407999992</v>
      </c>
      <c r="G93" s="30">
        <v>0</v>
      </c>
      <c r="H93" s="30">
        <v>0</v>
      </c>
      <c r="I93" s="30">
        <f t="shared" si="17"/>
        <v>66.390898734719997</v>
      </c>
      <c r="J93" s="30">
        <f t="shared" si="15"/>
        <v>1.0900000000000001</v>
      </c>
      <c r="K93" s="51">
        <f>'Standard price'!K93</f>
        <v>60.909081407999992</v>
      </c>
      <c r="L93" s="35" t="s">
        <v>161</v>
      </c>
      <c r="M93" s="52" t="s">
        <v>73</v>
      </c>
    </row>
    <row r="94" spans="1:13" ht="15.75" x14ac:dyDescent="0.25">
      <c r="A94" s="100" t="s">
        <v>83</v>
      </c>
      <c r="B94" s="111" t="s">
        <v>149</v>
      </c>
      <c r="C94" s="93">
        <f t="shared" si="16"/>
        <v>57.65</v>
      </c>
      <c r="D94" s="133" t="s">
        <v>139</v>
      </c>
      <c r="E94" s="126">
        <v>0.2</v>
      </c>
      <c r="F94" s="30">
        <f t="shared" si="13"/>
        <v>72.056897368615381</v>
      </c>
      <c r="G94" s="30">
        <v>0</v>
      </c>
      <c r="H94" s="30">
        <v>0</v>
      </c>
      <c r="I94" s="30">
        <f t="shared" si="17"/>
        <v>78.542018131790769</v>
      </c>
      <c r="J94" s="30">
        <f t="shared" si="15"/>
        <v>1.0900000000000001</v>
      </c>
      <c r="K94" s="51">
        <f>'Standard price'!K94</f>
        <v>72.056897368615381</v>
      </c>
      <c r="L94" s="35" t="s">
        <v>162</v>
      </c>
      <c r="M94" s="52" t="s">
        <v>73</v>
      </c>
    </row>
    <row r="95" spans="1:13" ht="15.75" x14ac:dyDescent="0.25">
      <c r="A95" s="100" t="s">
        <v>83</v>
      </c>
      <c r="B95" s="111" t="s">
        <v>150</v>
      </c>
      <c r="C95" s="93">
        <f t="shared" si="16"/>
        <v>55.839999999999996</v>
      </c>
      <c r="D95" s="133" t="s">
        <v>139</v>
      </c>
      <c r="E95" s="126">
        <v>0.2</v>
      </c>
      <c r="F95" s="30">
        <f t="shared" si="13"/>
        <v>69.795021666461537</v>
      </c>
      <c r="G95" s="30">
        <v>0</v>
      </c>
      <c r="H95" s="30">
        <v>0</v>
      </c>
      <c r="I95" s="30">
        <f t="shared" si="17"/>
        <v>76.076573616443085</v>
      </c>
      <c r="J95" s="30">
        <f t="shared" si="15"/>
        <v>1.0900000000000001</v>
      </c>
      <c r="K95" s="51">
        <f>'Standard price'!K95</f>
        <v>69.795021666461537</v>
      </c>
      <c r="L95" s="35" t="s">
        <v>163</v>
      </c>
      <c r="M95" s="52" t="s">
        <v>73</v>
      </c>
    </row>
    <row r="96" spans="1:13" ht="15.75" x14ac:dyDescent="0.25">
      <c r="A96" s="100" t="s">
        <v>83</v>
      </c>
      <c r="B96" s="111" t="s">
        <v>151</v>
      </c>
      <c r="C96" s="93">
        <f t="shared" si="16"/>
        <v>58.91</v>
      </c>
      <c r="D96" s="133" t="s">
        <v>139</v>
      </c>
      <c r="E96" s="126">
        <v>0.2</v>
      </c>
      <c r="F96" s="30">
        <f t="shared" si="13"/>
        <v>73.626362141538451</v>
      </c>
      <c r="G96" s="30">
        <v>0</v>
      </c>
      <c r="H96" s="30">
        <v>0</v>
      </c>
      <c r="I96" s="30">
        <f t="shared" si="17"/>
        <v>80.252734734276913</v>
      </c>
      <c r="J96" s="30">
        <f t="shared" si="15"/>
        <v>1.0900000000000001</v>
      </c>
      <c r="K96" s="51">
        <f>'Standard price'!K96</f>
        <v>73.626362141538451</v>
      </c>
      <c r="L96" s="35" t="s">
        <v>164</v>
      </c>
      <c r="M96" s="52" t="s">
        <v>73</v>
      </c>
    </row>
    <row r="97" spans="1:13" ht="15.75" x14ac:dyDescent="0.25">
      <c r="A97" s="100" t="s">
        <v>83</v>
      </c>
      <c r="B97" s="111" t="s">
        <v>152</v>
      </c>
      <c r="C97" s="93">
        <f t="shared" si="16"/>
        <v>82.95</v>
      </c>
      <c r="D97" s="133" t="s">
        <v>139</v>
      </c>
      <c r="E97" s="126">
        <v>0.2</v>
      </c>
      <c r="F97" s="30">
        <f t="shared" si="13"/>
        <v>103.67699647015384</v>
      </c>
      <c r="G97" s="30">
        <v>0</v>
      </c>
      <c r="H97" s="30">
        <v>0</v>
      </c>
      <c r="I97" s="30">
        <f t="shared" si="17"/>
        <v>113.00792615246769</v>
      </c>
      <c r="J97" s="30">
        <f t="shared" si="15"/>
        <v>1.0900000000000001</v>
      </c>
      <c r="K97" s="51">
        <f>'Standard price'!K97</f>
        <v>103.67699647015384</v>
      </c>
      <c r="L97" s="35" t="s">
        <v>165</v>
      </c>
      <c r="M97" s="52" t="s">
        <v>73</v>
      </c>
    </row>
    <row r="98" spans="1:13" ht="16.5" thickBot="1" x14ac:dyDescent="0.3">
      <c r="A98" s="101" t="s">
        <v>83</v>
      </c>
      <c r="B98" s="112" t="s">
        <v>153</v>
      </c>
      <c r="C98" s="128">
        <f t="shared" si="16"/>
        <v>90.460000000000008</v>
      </c>
      <c r="D98" s="134" t="s">
        <v>139</v>
      </c>
      <c r="E98" s="127">
        <v>0.2</v>
      </c>
      <c r="F98" s="46">
        <f t="shared" si="13"/>
        <v>113.07070474338462</v>
      </c>
      <c r="G98" s="38">
        <v>0</v>
      </c>
      <c r="H98" s="38">
        <v>0</v>
      </c>
      <c r="I98" s="38">
        <f t="shared" si="17"/>
        <v>123.24706817028925</v>
      </c>
      <c r="J98" s="38">
        <f t="shared" si="15"/>
        <v>1.0900000000000001</v>
      </c>
      <c r="K98" s="122">
        <f>'Standard price'!K98</f>
        <v>113.07070474338462</v>
      </c>
      <c r="L98" s="123" t="s">
        <v>166</v>
      </c>
      <c r="M98" s="56" t="s">
        <v>73</v>
      </c>
    </row>
    <row r="99" spans="1:13" ht="16.5" thickTop="1" x14ac:dyDescent="0.25">
      <c r="A99" s="98" t="s">
        <v>84</v>
      </c>
      <c r="B99" s="106" t="s">
        <v>85</v>
      </c>
      <c r="C99" s="91">
        <f>ROUNDUP(F99*(1-E99),2)</f>
        <v>951.08</v>
      </c>
      <c r="D99" s="131" t="s">
        <v>139</v>
      </c>
      <c r="E99" s="129">
        <v>0.2</v>
      </c>
      <c r="F99" s="21">
        <f t="shared" si="13"/>
        <v>1188.8464851249234</v>
      </c>
      <c r="G99" s="21">
        <v>0</v>
      </c>
      <c r="H99" s="21">
        <v>0</v>
      </c>
      <c r="I99" s="21">
        <f t="shared" si="17"/>
        <v>1295.8426687861665</v>
      </c>
      <c r="J99" s="21">
        <f t="shared" si="15"/>
        <v>1.0900000000000001</v>
      </c>
      <c r="K99" s="58">
        <f>'Standard price'!K99</f>
        <v>1188.8464851249234</v>
      </c>
      <c r="L99" s="107">
        <v>3791641800</v>
      </c>
      <c r="M99" s="78" t="s">
        <v>73</v>
      </c>
    </row>
    <row r="100" spans="1:13" ht="15.75" x14ac:dyDescent="0.25">
      <c r="A100" s="98" t="s">
        <v>84</v>
      </c>
      <c r="B100" s="108" t="s">
        <v>86</v>
      </c>
      <c r="C100" s="91">
        <f>ROUNDUP(F100*(1-E100),2)</f>
        <v>918.31</v>
      </c>
      <c r="D100" s="131" t="s">
        <v>139</v>
      </c>
      <c r="E100" s="129">
        <v>0.2</v>
      </c>
      <c r="F100" s="21">
        <f t="shared" si="13"/>
        <v>1147.8788384787695</v>
      </c>
      <c r="G100" s="21">
        <v>0</v>
      </c>
      <c r="H100" s="21">
        <v>0</v>
      </c>
      <c r="I100" s="21">
        <f t="shared" si="17"/>
        <v>1251.1879339418588</v>
      </c>
      <c r="J100" s="21">
        <f t="shared" si="15"/>
        <v>1.0900000000000001</v>
      </c>
      <c r="K100" s="58">
        <f>'Standard price'!K100</f>
        <v>1147.8788384787695</v>
      </c>
      <c r="L100" s="107">
        <v>3799302701</v>
      </c>
      <c r="M100" s="78" t="s">
        <v>73</v>
      </c>
    </row>
    <row r="101" spans="1:13" ht="15.75" x14ac:dyDescent="0.25">
      <c r="A101" s="98" t="s">
        <v>84</v>
      </c>
      <c r="B101" s="108" t="s">
        <v>87</v>
      </c>
      <c r="C101" s="91">
        <f>ROUNDUP(F101*(1-E101),2)</f>
        <v>832.91</v>
      </c>
      <c r="D101" s="131" t="s">
        <v>139</v>
      </c>
      <c r="E101" s="129">
        <v>0.2</v>
      </c>
      <c r="F101" s="21">
        <f t="shared" si="13"/>
        <v>1041.1321535556924</v>
      </c>
      <c r="G101" s="21">
        <v>0</v>
      </c>
      <c r="H101" s="21">
        <v>0</v>
      </c>
      <c r="I101" s="21">
        <f t="shared" si="17"/>
        <v>1134.8340473757048</v>
      </c>
      <c r="J101" s="21">
        <f t="shared" si="15"/>
        <v>1.0900000000000001</v>
      </c>
      <c r="K101" s="58">
        <f>'Standard price'!K101</f>
        <v>1041.1321535556924</v>
      </c>
      <c r="L101" s="107">
        <v>3799648600</v>
      </c>
      <c r="M101" s="78" t="s">
        <v>73</v>
      </c>
    </row>
    <row r="102" spans="1:13" ht="15.75" x14ac:dyDescent="0.25">
      <c r="A102" s="98" t="s">
        <v>84</v>
      </c>
      <c r="B102" s="108" t="s">
        <v>88</v>
      </c>
      <c r="C102" s="91">
        <f>ROUNDUP(F102*(1-E102),2)</f>
        <v>877.98</v>
      </c>
      <c r="D102" s="131" t="s">
        <v>139</v>
      </c>
      <c r="E102" s="129">
        <v>0.2</v>
      </c>
      <c r="F102" s="21">
        <f t="shared" si="13"/>
        <v>1097.4713228307694</v>
      </c>
      <c r="G102" s="21">
        <v>0</v>
      </c>
      <c r="H102" s="21">
        <v>0</v>
      </c>
      <c r="I102" s="21">
        <f t="shared" si="17"/>
        <v>1196.2437418855388</v>
      </c>
      <c r="J102" s="21">
        <f t="shared" si="15"/>
        <v>1.0900000000000001</v>
      </c>
      <c r="K102" s="58">
        <f>'Standard price'!K102</f>
        <v>1097.4713228307694</v>
      </c>
      <c r="L102" s="107">
        <v>3799503100</v>
      </c>
      <c r="M102" s="78" t="s">
        <v>73</v>
      </c>
    </row>
    <row r="103" spans="1:13" ht="16.5" thickBot="1" x14ac:dyDescent="0.3">
      <c r="A103" s="99" t="s">
        <v>84</v>
      </c>
      <c r="B103" s="109" t="s">
        <v>107</v>
      </c>
      <c r="C103" s="103">
        <f>ROUNDUP(F103*(1-E103),2)</f>
        <v>2240.3100000000004</v>
      </c>
      <c r="D103" s="132" t="s">
        <v>139</v>
      </c>
      <c r="E103" s="130">
        <v>0.2</v>
      </c>
      <c r="F103" s="64">
        <f t="shared" si="13"/>
        <v>2800.3867621809231</v>
      </c>
      <c r="G103" s="64">
        <v>0</v>
      </c>
      <c r="H103" s="64">
        <v>0</v>
      </c>
      <c r="I103" s="64">
        <f t="shared" si="17"/>
        <v>3052.4215707772064</v>
      </c>
      <c r="J103" s="64">
        <f t="shared" si="15"/>
        <v>1.0900000000000001</v>
      </c>
      <c r="K103" s="66">
        <f>'Standard price'!K103</f>
        <v>2800.3867621809231</v>
      </c>
      <c r="L103" s="110">
        <v>3798101490</v>
      </c>
      <c r="M103" s="79" t="s">
        <v>73</v>
      </c>
    </row>
    <row r="104" spans="1:13" ht="15.75" thickTop="1" x14ac:dyDescent="0.25"/>
  </sheetData>
  <pageMargins left="0.7" right="0.7" top="0.75" bottom="0.75" header="0.3" footer="0.3"/>
  <pageSetup orientation="portrait" r:id="rId1"/>
  <ignoredErrors>
    <ignoredError sqref="L86:L103 L3:L41 L63:L66 L71:L72 L77:L83 L50:L55 L42:L49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Standard price</vt:lpstr>
      <vt:lpstr>Partner 1 (35%d)</vt:lpstr>
      <vt:lpstr>Partner 2 (30%d)</vt:lpstr>
      <vt:lpstr>Partner 3 (25%d)</vt:lpstr>
      <vt:lpstr>Partner 4 (20%d)</vt:lpstr>
      <vt:lpstr>Partner_1_35d</vt:lpstr>
      <vt:lpstr>Partner_2_30d</vt:lpstr>
      <vt:lpstr>Partner_3_25d</vt:lpstr>
      <vt:lpstr>Partner_4_20d</vt:lpstr>
      <vt:lpstr>Standard_price</vt:lpstr>
    </vt:vector>
  </TitlesOfParts>
  <Company>Delta EMEA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Brezina</dc:creator>
  <cp:lastModifiedBy>Bella Zhong</cp:lastModifiedBy>
  <dcterms:created xsi:type="dcterms:W3CDTF">2018-07-09T14:09:55Z</dcterms:created>
  <dcterms:modified xsi:type="dcterms:W3CDTF">2024-10-18T10:14:14Z</dcterms:modified>
</cp:coreProperties>
</file>