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false" name="Anlægstype" vbProcedure="false">[1]Ark2!$B$11:$B$12</definedName>
    <definedName function="false" hidden="false" name="Driftfaktor" vbProcedure="false">[1]Ark2!$B$42:$B$52</definedName>
    <definedName function="false" hidden="false" name="NytTryktab" vbProcedure="false">[1]Ark2!$D$26:$E$27</definedName>
    <definedName function="false" hidden="false" name="NyVeksler" vbProcedure="false">[1]Ark2!$B$26:$C$30</definedName>
    <definedName function="false" hidden="false" name="NyVentilator" vbProcedure="false">[1]Ark2!$D$21:$D$22</definedName>
    <definedName function="false" hidden="false" name="NyVentilatorMedVirk" vbProcedure="false">[1]Ark2!$D$21:$E$22</definedName>
    <definedName function="false" hidden="false" name="Omfangrenovering" vbProcedure="false">[1]Ark2!$B$33:$B$37</definedName>
    <definedName function="false" hidden="false" name="Prisfaktorluftmængde" vbProcedure="false">[1]Ark2!$D$50:$E$58</definedName>
    <definedName function="false" hidden="false" name="Prisrenovering" vbProcedure="false">[1]Ark2!$D$42:$E$46</definedName>
    <definedName function="false" hidden="false" name="Pristillæg" vbProcedure="false">[1]Ark2!$D$33:$E$35</definedName>
    <definedName function="false" hidden="false" name="Vekslertype" vbProcedure="false">[1]Ark2!$B$3:$B$7</definedName>
    <definedName function="false" hidden="false" name="Ventilatortype" vbProcedure="false">[1]Ark2!$D$3:$D$6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40" authorId="0">
      <text>
        <r>
          <rPr>
            <sz val="8"/>
            <color rgb="FF000000"/>
            <rFont val="Tahoma"/>
            <family val="2"/>
          </rPr>
          <t xml:space="preserve">Krydsveksler 50-65
Modstrøm 80 eller mere
Koblede batterier 40-60
Roterende veksler 75-85
Kilde: Den lille blå</t>
        </r>
      </text>
    </comment>
    <comment ref="C41" authorId="0">
      <text>
        <r>
          <rPr>
            <sz val="8"/>
            <color rgb="FF000000"/>
            <rFont val="Tahoma"/>
            <family val="2"/>
          </rPr>
          <t xml:space="preserve">Ønsket rumtemperaturt minus indblæsningstemperatur  </t>
        </r>
      </text>
    </comment>
    <comment ref="C42" authorId="0">
      <text>
        <r>
          <rPr>
            <sz val="8"/>
            <color rgb="FF000000"/>
            <rFont val="Tahoma"/>
            <family val="2"/>
          </rPr>
          <t xml:space="preserve">Gennemsnit for anlæg uden varmegenvinding er 500 Pa
gennemsnit for anlæg med varmegenvinding er 650 Pa
Ved dimensionerende ydelse
Kilde: Den lille Blå</t>
        </r>
      </text>
    </comment>
    <comment ref="C43" authorId="0">
      <text>
        <r>
          <rPr>
            <sz val="8"/>
            <color rgb="FF000000"/>
            <rFont val="Tahoma"/>
            <family val="2"/>
          </rPr>
          <t xml:space="preserve">Totalvirkningsgrad med B-hjul 0,7
Totalvirkningsgrad med F-hjul 0,5
Totalvirkningsgrad aksialhjul max 0,7
Totalvirkningsgrad kammerventilator 0,6
Kilde: Den lille blå</t>
        </r>
      </text>
    </comment>
    <comment ref="D19" authorId="0">
      <text>
        <r>
          <rPr>
            <b val="true"/>
            <sz val="8"/>
            <color rgb="FF000000"/>
            <rFont val="Tahoma"/>
            <family val="2"/>
          </rPr>
          <t xml:space="preserve">LAC:
</t>
        </r>
        <r>
          <rPr>
            <sz val="8"/>
            <color rgb="FF000000"/>
            <rFont val="Tahoma"/>
            <family val="2"/>
          </rPr>
          <t xml:space="preserve">Håndboldbane 20x40m
Badminton 6,1x13,4m
Højde badminton 7 m
</t>
        </r>
      </text>
    </comment>
    <comment ref="D26" authorId="0">
      <text>
        <r>
          <rPr>
            <sz val="8"/>
            <color rgb="FF000000"/>
            <rFont val="Tahoma"/>
            <family val="2"/>
          </rPr>
          <t xml:space="preserve">LAC:
Tal fra DS 447 side 53 tabel C.1
Nødvendig Udelufttilførsel af hensyn til emission fra voksne personer i området  
</t>
        </r>
      </text>
    </comment>
    <comment ref="D30" authorId="0">
      <text>
        <r>
          <rPr>
            <b val="true"/>
            <sz val="8"/>
            <color rgb="FF000000"/>
            <rFont val="Tahoma"/>
            <family val="2"/>
          </rPr>
          <t xml:space="preserve">Lac:
</t>
        </r>
        <r>
          <rPr>
            <sz val="8"/>
            <color rgb="FF000000"/>
            <rFont val="Tahoma"/>
            <family val="2"/>
          </rPr>
          <t xml:space="preserve">Kvalitet 3, 2, 1 svarer til højt, middel og moderat niveau af luftkvalitet ifølge DS 447 side 53 tabel C.1</t>
        </r>
      </text>
    </comment>
  </commentList>
</comments>
</file>

<file path=xl/sharedStrings.xml><?xml version="1.0" encoding="utf-8"?>
<sst xmlns="http://schemas.openxmlformats.org/spreadsheetml/2006/main" count="89" uniqueCount="83">
  <si>
    <t xml:space="preserve">Estimat på leveret luftmængde for eksisterende anlæg</t>
  </si>
  <si>
    <t xml:space="preserve">Højde af unit ( ydre mål for indblæsnings- eller udblæsningsdel )</t>
  </si>
  <si>
    <t xml:space="preserve">m</t>
  </si>
  <si>
    <t xml:space="preserve">Flow </t>
  </si>
  <si>
    <t xml:space="preserve">Fra</t>
  </si>
  <si>
    <t xml:space="preserve">Til</t>
  </si>
  <si>
    <t xml:space="preserve">Bredde af unit ( ydre mål for indblæsnings- eller udblæsningsdel )</t>
  </si>
  <si>
    <t xml:space="preserve">m3/h</t>
  </si>
  <si>
    <t xml:space="preserve">Anbefalede maksimalhastighed gennem filtre er 2,5 m/s. Set i forhold til ydre tværsnit af anlæg bliver maksimal lufthastighed ca. 2 m/s. </t>
  </si>
  <si>
    <t xml:space="preserve">Små anlæg ( 1000 m3/h ) ligger gerne i nedre del af interval og store (100000 m3/h) i øvre delaf interval.</t>
  </si>
  <si>
    <t xml:space="preserve">Ventilationsbehov hvor der dimensioneres efter komfort kriterier</t>
  </si>
  <si>
    <t xml:space="preserve">Resulltat</t>
  </si>
  <si>
    <t xml:space="preserve">Udeluftbehov</t>
  </si>
  <si>
    <t xml:space="preserve">Grund</t>
  </si>
  <si>
    <t xml:space="preserve">Person</t>
  </si>
  <si>
    <t xml:space="preserve">Total</t>
  </si>
  <si>
    <t xml:space="preserve">Volumen</t>
  </si>
  <si>
    <t xml:space="preserve">Areal</t>
  </si>
  <si>
    <t xml:space="preserve">l/s</t>
  </si>
  <si>
    <t xml:space="preserve">Luftskifte 1/h</t>
  </si>
  <si>
    <t xml:space="preserve">CO2 </t>
  </si>
  <si>
    <t xml:space="preserve">ppm i rum</t>
  </si>
  <si>
    <t xml:space="preserve">Inddata</t>
  </si>
  <si>
    <t xml:space="preserve">Dimensioner i m</t>
  </si>
  <si>
    <t xml:space="preserve">Det forudsættes at der anvendes</t>
  </si>
  <si>
    <t xml:space="preserve">Længde ventileret rum</t>
  </si>
  <si>
    <t xml:space="preserve">lavt forurenende byggematerialer</t>
  </si>
  <si>
    <t xml:space="preserve">Bredde ventileret rum</t>
  </si>
  <si>
    <t xml:space="preserve">Grundventilation l/s/m2</t>
  </si>
  <si>
    <t xml:space="preserve">Meget lavt-</t>
  </si>
  <si>
    <t xml:space="preserve">lavt-</t>
  </si>
  <si>
    <t xml:space="preserve">ikke lavt-</t>
  </si>
  <si>
    <t xml:space="preserve">forurenet bygning </t>
  </si>
  <si>
    <t xml:space="preserve">Højde ventileret rum</t>
  </si>
  <si>
    <t xml:space="preserve">Udeluftkvaliteten forudsættes</t>
  </si>
  <si>
    <t xml:space="preserve">Luftkvalitet </t>
  </si>
  <si>
    <t xml:space="preserve">at være god</t>
  </si>
  <si>
    <t xml:space="preserve">Meget lav forurenet</t>
  </si>
  <si>
    <t xml:space="preserve">A</t>
  </si>
  <si>
    <t xml:space="preserve">Lavt forurenet</t>
  </si>
  <si>
    <t xml:space="preserve">B</t>
  </si>
  <si>
    <t xml:space="preserve">Ikke lavt forurenet</t>
  </si>
  <si>
    <t xml:space="preserve">C</t>
  </si>
  <si>
    <t xml:space="preserve">Personbelastning i stk</t>
  </si>
  <si>
    <t xml:space="preserve">Antal personer </t>
  </si>
  <si>
    <t xml:space="preserve">Udelufttilførsel i l/s til personer</t>
  </si>
  <si>
    <t xml:space="preserve">Nødvendig udelufttilførsel pr person</t>
  </si>
  <si>
    <t xml:space="preserve">Luftkvalitet</t>
  </si>
  <si>
    <t xml:space="preserve">Forurening</t>
  </si>
  <si>
    <t xml:space="preserve">Utilfredse personer i procent</t>
  </si>
  <si>
    <t xml:space="preserve">Ønsket kvalitet</t>
  </si>
  <si>
    <t xml:space="preserve">Personer (l/s pr. person)</t>
  </si>
  <si>
    <t xml:space="preserve">Energibesparelse i ventilationsanlæg</t>
  </si>
  <si>
    <t xml:space="preserve">Før </t>
  </si>
  <si>
    <t xml:space="preserve">Efter</t>
  </si>
  <si>
    <t xml:space="preserve">kWh årsforbrug varme</t>
  </si>
  <si>
    <t xml:space="preserve">Før</t>
  </si>
  <si>
    <t xml:space="preserve">Ude C</t>
  </si>
  <si>
    <t xml:space="preserve">Luftflow m3/h</t>
  </si>
  <si>
    <t xml:space="preserve">Januar</t>
  </si>
  <si>
    <t xml:space="preserve">Ønsket rumtemperatur C</t>
  </si>
  <si>
    <t xml:space="preserve">Februar</t>
  </si>
  <si>
    <t xml:space="preserve">Driftstimer pr. dag</t>
  </si>
  <si>
    <t xml:space="preserve">Marts</t>
  </si>
  <si>
    <t xml:space="preserve">Driftsdage pr uge</t>
  </si>
  <si>
    <t xml:space="preserve">April</t>
  </si>
  <si>
    <t xml:space="preserve">Genvindings %</t>
  </si>
  <si>
    <t xml:space="preserve">Maj</t>
  </si>
  <si>
    <t xml:space="preserve">Sommer underkøling C</t>
  </si>
  <si>
    <t xml:space="preserve">Juni</t>
  </si>
  <si>
    <t xml:space="preserve">Trykab anlæg Pa</t>
  </si>
  <si>
    <t xml:space="preserve">Juli</t>
  </si>
  <si>
    <t xml:space="preserve">Virkningsgrad ventilator </t>
  </si>
  <si>
    <t xml:space="preserve">August</t>
  </si>
  <si>
    <t xml:space="preserve">Opvarmning i ventilator C</t>
  </si>
  <si>
    <t xml:space="preserve">September</t>
  </si>
  <si>
    <t xml:space="preserve">Oktober</t>
  </si>
  <si>
    <t xml:space="preserve">kWh årsforbrug el</t>
  </si>
  <si>
    <t xml:space="preserve">November</t>
  </si>
  <si>
    <t xml:space="preserve">Besparelse kWh</t>
  </si>
  <si>
    <t xml:space="preserve">december</t>
  </si>
  <si>
    <t xml:space="preserve">Årforbrug kWh</t>
  </si>
  <si>
    <t xml:space="preserve">Besparelse 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</si>
</sst>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</font>
    <font>
      <b val="true"/>
      <sz val="10"/>
      <name val="Arial"/>
      <family val="2"/>
    </font>
    <font>
      <sz val="10"/>
      <name val="Arial"/>
      <family val="2"/>
    </font>
    <font>
      <sz val="8"/>
      <color rgb="FF000000"/>
      <name val="Tahoma"/>
      <family val="2"/>
    </font>
    <font>
      <b val="true"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3300"/>
        <bgColor rgb="FF333333"/>
      </patternFill>
    </fill>
    <fill>
      <patternFill patternType="solid">
        <fgColor rgb="FFFFFFCC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0" activeCellId="0" sqref="F50"/>
    </sheetView>
  </sheetViews>
  <sheetFormatPr defaultRowHeight="14.4"/>
  <cols>
    <col collapsed="false" hidden="false" max="2" min="1" style="0" width="8.57085020242915"/>
    <col collapsed="false" hidden="false" max="3" min="3" style="0" width="23.5668016194332"/>
    <col collapsed="false" hidden="false" max="9" min="4" style="0" width="8.57085020242915"/>
    <col collapsed="false" hidden="false" max="10" min="10" style="0" width="30.1012145748988"/>
    <col collapsed="false" hidden="false" max="11" min="11" style="0" width="8.57085020242915"/>
    <col collapsed="false" hidden="false" max="12" min="12" style="0" width="13.5627530364372"/>
    <col collapsed="false" hidden="false" max="1025" min="13" style="0" width="8.57085020242915"/>
  </cols>
  <sheetData>
    <row r="1" customFormat="false" ht="14.4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customFormat="false" ht="17.4" hidden="false" customHeight="false" outlineLevel="0" collapsed="false">
      <c r="A2" s="4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customFormat="false" ht="14.4" hidden="false" customHeight="false" outlineLevel="0" collapsed="false">
      <c r="A3" s="4"/>
      <c r="Q3" s="6"/>
    </row>
    <row r="4" customFormat="false" ht="14.4" hidden="false" customHeight="false" outlineLevel="0" collapsed="false">
      <c r="A4" s="4"/>
      <c r="B4" s="0" t="s">
        <v>1</v>
      </c>
      <c r="H4" s="7" t="n">
        <v>0.6</v>
      </c>
      <c r="I4" s="0" t="s">
        <v>2</v>
      </c>
      <c r="J4" s="8" t="s">
        <v>3</v>
      </c>
      <c r="K4" s="9" t="s">
        <v>4</v>
      </c>
      <c r="L4" s="9" t="s">
        <v>5</v>
      </c>
      <c r="Q4" s="6"/>
    </row>
    <row r="5" customFormat="false" ht="14.4" hidden="false" customHeight="false" outlineLevel="0" collapsed="false">
      <c r="A5" s="4"/>
      <c r="B5" s="0" t="s">
        <v>6</v>
      </c>
      <c r="H5" s="7" t="n">
        <v>0.3</v>
      </c>
      <c r="I5" s="0" t="s">
        <v>2</v>
      </c>
      <c r="J5" s="8" t="s">
        <v>7</v>
      </c>
      <c r="K5" s="9" t="n">
        <f aca="false">H4*H5*1*3600</f>
        <v>648</v>
      </c>
      <c r="L5" s="9" t="n">
        <f aca="false">H4*H5*2*3600</f>
        <v>1296</v>
      </c>
      <c r="Q5" s="6"/>
    </row>
    <row r="6" customFormat="false" ht="14.4" hidden="false" customHeight="false" outlineLevel="0" collapsed="false">
      <c r="A6" s="4"/>
      <c r="Q6" s="6"/>
    </row>
    <row r="7" customFormat="false" ht="14.4" hidden="false" customHeight="false" outlineLevel="0" collapsed="false">
      <c r="A7" s="4"/>
      <c r="B7" s="0" t="s">
        <v>8</v>
      </c>
      <c r="Q7" s="6"/>
    </row>
    <row r="8" customFormat="false" ht="14.4" hidden="false" customHeight="false" outlineLevel="0" collapsed="false">
      <c r="A8" s="4"/>
      <c r="B8" s="0" t="s">
        <v>9</v>
      </c>
      <c r="Q8" s="6"/>
    </row>
    <row r="9" customFormat="false" ht="14.4" hidden="false" customHeight="false" outlineLevel="0" collapsed="false">
      <c r="A9" s="4"/>
      <c r="Q9" s="6"/>
    </row>
    <row r="10" customFormat="false" ht="17.4" hidden="false" customHeight="false" outlineLevel="0" collapsed="false">
      <c r="A10" s="4"/>
      <c r="B10" s="5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customFormat="false" ht="14.4" hidden="false" customHeight="false" outlineLevel="0" collapsed="false">
      <c r="A11" s="4"/>
      <c r="Q11" s="6"/>
    </row>
    <row r="12" customFormat="false" ht="14.4" hidden="false" customHeight="false" outlineLevel="0" collapsed="false">
      <c r="A12" s="4"/>
      <c r="C12" s="10" t="s">
        <v>11</v>
      </c>
      <c r="Q12" s="6"/>
    </row>
    <row r="13" customFormat="false" ht="13.8" hidden="false" customHeight="false" outlineLevel="0" collapsed="false">
      <c r="A13" s="4"/>
      <c r="C13" s="8" t="s">
        <v>12</v>
      </c>
      <c r="D13" s="9" t="s">
        <v>13</v>
      </c>
      <c r="E13" s="9" t="s">
        <v>14</v>
      </c>
      <c r="F13" s="9" t="s">
        <v>15</v>
      </c>
      <c r="H13" s="9" t="s">
        <v>16</v>
      </c>
      <c r="I13" s="9" t="s">
        <v>17</v>
      </c>
      <c r="K13" s="11"/>
      <c r="Q13" s="6"/>
    </row>
    <row r="14" customFormat="false" ht="13.8" hidden="false" customHeight="false" outlineLevel="0" collapsed="false">
      <c r="A14" s="4"/>
      <c r="C14" s="8" t="s">
        <v>18</v>
      </c>
      <c r="D14" s="12" t="n">
        <f aca="false" t="array" ref="D14:D14">VLOOKUP(D29,K23:N25,D30+1)*D20*D21</f>
        <v>487.8</v>
      </c>
      <c r="E14" s="12" t="n">
        <f aca="false">HLOOKUP(D30,K28:M30,3)*D27+HLOOKUP(D30,K28:M30,3)*D28</f>
        <v>3005</v>
      </c>
      <c r="F14" s="12" t="n">
        <f aca="false">D14+E14</f>
        <v>3492.8</v>
      </c>
      <c r="H14" s="8" t="n">
        <f aca="false">D20*D21*D22</f>
        <v>4065</v>
      </c>
      <c r="I14" s="8"/>
      <c r="L14" s="11" t="n">
        <v>3</v>
      </c>
      <c r="Q14" s="6"/>
    </row>
    <row r="15" customFormat="false" ht="14.4" hidden="false" customHeight="false" outlineLevel="0" collapsed="false">
      <c r="A15" s="4"/>
      <c r="C15" s="8" t="s">
        <v>7</v>
      </c>
      <c r="D15" s="12" t="n">
        <f aca="false">D14*3600/1000</f>
        <v>1756.08</v>
      </c>
      <c r="E15" s="9" t="n">
        <f aca="false">E14*3600/1000</f>
        <v>10818</v>
      </c>
      <c r="F15" s="12" t="n">
        <f aca="false">D15+E15</f>
        <v>12574.08</v>
      </c>
      <c r="Q15" s="6"/>
    </row>
    <row r="16" customFormat="false" ht="14.4" hidden="false" customHeight="false" outlineLevel="0" collapsed="false">
      <c r="A16" s="4"/>
      <c r="C16" s="8" t="s">
        <v>19</v>
      </c>
      <c r="D16" s="13" t="n">
        <f aca="false">D15/H14</f>
        <v>0.432</v>
      </c>
      <c r="E16" s="13" t="n">
        <f aca="false">E15/H14</f>
        <v>2.66125461254613</v>
      </c>
      <c r="F16" s="13" t="n">
        <f aca="false">F15/H14</f>
        <v>3.09325461254613</v>
      </c>
      <c r="H16" s="8" t="s">
        <v>20</v>
      </c>
      <c r="I16" s="14" t="n">
        <f aca="false">1000000*(D27*19+D28*100)/3600/F14+350</f>
        <v>1264.57983407136</v>
      </c>
      <c r="J16" s="8" t="s">
        <v>21</v>
      </c>
      <c r="Q16" s="6"/>
    </row>
    <row r="17" customFormat="false" ht="14.4" hidden="false" customHeight="false" outlineLevel="0" collapsed="false">
      <c r="A17" s="4"/>
      <c r="D17" s="15"/>
      <c r="E17" s="15"/>
      <c r="F17" s="15"/>
      <c r="Q17" s="6"/>
    </row>
    <row r="18" customFormat="false" ht="14.4" hidden="false" customHeight="false" outlineLevel="0" collapsed="false">
      <c r="A18" s="4"/>
      <c r="C18" s="10" t="s">
        <v>22</v>
      </c>
      <c r="D18" s="15"/>
      <c r="Q18" s="6"/>
    </row>
    <row r="19" customFormat="false" ht="14.4" hidden="false" customHeight="false" outlineLevel="0" collapsed="false">
      <c r="A19" s="4"/>
      <c r="C19" s="16" t="s">
        <v>23</v>
      </c>
      <c r="D19" s="17"/>
      <c r="E19" s="15"/>
      <c r="F19" s="18" t="s">
        <v>24</v>
      </c>
      <c r="Q19" s="6"/>
    </row>
    <row r="20" customFormat="false" ht="14.4" hidden="false" customHeight="false" outlineLevel="0" collapsed="false">
      <c r="A20" s="4"/>
      <c r="C20" s="19" t="s">
        <v>25</v>
      </c>
      <c r="D20" s="7" t="n">
        <v>813</v>
      </c>
      <c r="E20" s="15"/>
      <c r="F20" s="0" t="s">
        <v>26</v>
      </c>
      <c r="Q20" s="6"/>
    </row>
    <row r="21" customFormat="false" ht="14.4" hidden="false" customHeight="false" outlineLevel="0" collapsed="false">
      <c r="A21" s="4"/>
      <c r="C21" s="19" t="s">
        <v>27</v>
      </c>
      <c r="D21" s="7" t="n">
        <v>1</v>
      </c>
      <c r="E21" s="15"/>
      <c r="J21" s="0" t="s">
        <v>28</v>
      </c>
      <c r="L21" s="0" t="s">
        <v>29</v>
      </c>
      <c r="M21" s="0" t="s">
        <v>30</v>
      </c>
      <c r="N21" s="0" t="s">
        <v>31</v>
      </c>
      <c r="O21" s="0" t="s">
        <v>32</v>
      </c>
      <c r="Q21" s="6"/>
    </row>
    <row r="22" customFormat="false" ht="14.4" hidden="false" customHeight="false" outlineLevel="0" collapsed="false">
      <c r="A22" s="4"/>
      <c r="C22" s="19" t="s">
        <v>33</v>
      </c>
      <c r="D22" s="7" t="n">
        <v>5</v>
      </c>
      <c r="E22" s="15"/>
      <c r="F22" s="0" t="s">
        <v>34</v>
      </c>
      <c r="J22" s="8" t="s">
        <v>35</v>
      </c>
      <c r="K22" s="8"/>
      <c r="L22" s="9" t="n">
        <v>1</v>
      </c>
      <c r="M22" s="9" t="n">
        <v>2</v>
      </c>
      <c r="N22" s="9" t="n">
        <v>3</v>
      </c>
      <c r="O22" s="20"/>
      <c r="P22" s="20"/>
      <c r="Q22" s="6"/>
    </row>
    <row r="23" customFormat="false" ht="14.4" hidden="false" customHeight="false" outlineLevel="0" collapsed="false">
      <c r="A23" s="4"/>
      <c r="E23" s="15"/>
      <c r="F23" s="0" t="s">
        <v>36</v>
      </c>
      <c r="J23" s="8" t="s">
        <v>37</v>
      </c>
      <c r="K23" s="8" t="s">
        <v>38</v>
      </c>
      <c r="L23" s="9" t="n">
        <v>0.5</v>
      </c>
      <c r="M23" s="9" t="n">
        <v>0.35</v>
      </c>
      <c r="N23" s="9" t="n">
        <v>0.3</v>
      </c>
      <c r="O23" s="20"/>
      <c r="P23" s="20"/>
      <c r="Q23" s="6"/>
    </row>
    <row r="24" customFormat="false" ht="14.4" hidden="false" customHeight="false" outlineLevel="0" collapsed="false">
      <c r="A24" s="4"/>
      <c r="E24" s="15"/>
      <c r="J24" s="21" t="s">
        <v>39</v>
      </c>
      <c r="K24" s="21" t="s">
        <v>40</v>
      </c>
      <c r="L24" s="9" t="n">
        <v>1</v>
      </c>
      <c r="M24" s="9" t="n">
        <v>0.7</v>
      </c>
      <c r="N24" s="9" t="n">
        <v>0.4</v>
      </c>
      <c r="O24" s="20"/>
      <c r="P24" s="20"/>
      <c r="Q24" s="6"/>
    </row>
    <row r="25" customFormat="false" ht="14.4" hidden="false" customHeight="false" outlineLevel="0" collapsed="false">
      <c r="A25" s="4"/>
      <c r="E25" s="15"/>
      <c r="J25" s="21" t="s">
        <v>41</v>
      </c>
      <c r="K25" s="21" t="s">
        <v>42</v>
      </c>
      <c r="L25" s="22" t="n">
        <v>1</v>
      </c>
      <c r="M25" s="22" t="n">
        <v>0.7</v>
      </c>
      <c r="N25" s="22" t="n">
        <v>0.6</v>
      </c>
      <c r="O25" s="20"/>
      <c r="P25" s="20"/>
      <c r="Q25" s="6"/>
    </row>
    <row r="26" customFormat="false" ht="13.8" hidden="false" customHeight="false" outlineLevel="0" collapsed="false">
      <c r="A26" s="4"/>
      <c r="C26" s="16" t="s">
        <v>43</v>
      </c>
      <c r="D26" s="23"/>
      <c r="E26" s="15"/>
      <c r="G26" s="11"/>
      <c r="Q26" s="6"/>
    </row>
    <row r="27" customFormat="false" ht="14.4" hidden="false" customHeight="false" outlineLevel="0" collapsed="false">
      <c r="A27" s="4"/>
      <c r="C27" s="16" t="s">
        <v>44</v>
      </c>
      <c r="D27" s="7" t="n">
        <v>600</v>
      </c>
      <c r="E27" s="15"/>
      <c r="J27" s="0" t="s">
        <v>45</v>
      </c>
      <c r="Q27" s="6"/>
    </row>
    <row r="28" customFormat="false" ht="14.4" hidden="false" customHeight="false" outlineLevel="0" collapsed="false">
      <c r="A28" s="4"/>
      <c r="C28" s="16" t="s">
        <v>46</v>
      </c>
      <c r="D28" s="7" t="n">
        <v>1</v>
      </c>
      <c r="E28" s="15"/>
      <c r="J28" s="8" t="s">
        <v>47</v>
      </c>
      <c r="K28" s="9" t="n">
        <v>1</v>
      </c>
      <c r="L28" s="9" t="n">
        <v>2</v>
      </c>
      <c r="M28" s="9" t="n">
        <v>3</v>
      </c>
      <c r="N28" s="20"/>
      <c r="O28" s="20"/>
      <c r="P28" s="20"/>
      <c r="Q28" s="6"/>
    </row>
    <row r="29" customFormat="false" ht="14.4" hidden="false" customHeight="false" outlineLevel="0" collapsed="false">
      <c r="A29" s="4"/>
      <c r="C29" s="24" t="s">
        <v>48</v>
      </c>
      <c r="D29" s="7" t="s">
        <v>42</v>
      </c>
      <c r="E29" s="15"/>
      <c r="J29" s="8" t="s">
        <v>49</v>
      </c>
      <c r="K29" s="9" t="n">
        <v>15</v>
      </c>
      <c r="L29" s="9" t="n">
        <v>20</v>
      </c>
      <c r="M29" s="9" t="n">
        <v>30</v>
      </c>
      <c r="N29" s="20"/>
      <c r="O29" s="20"/>
      <c r="P29" s="20"/>
      <c r="Q29" s="6"/>
    </row>
    <row r="30" customFormat="false" ht="14.4" hidden="false" customHeight="false" outlineLevel="0" collapsed="false">
      <c r="A30" s="4"/>
      <c r="C30" s="16" t="s">
        <v>50</v>
      </c>
      <c r="D30" s="7" t="n">
        <v>3</v>
      </c>
      <c r="E30" s="15"/>
      <c r="F30" s="15"/>
      <c r="J30" s="8" t="s">
        <v>51</v>
      </c>
      <c r="K30" s="9" t="n">
        <v>10</v>
      </c>
      <c r="L30" s="9" t="n">
        <v>7</v>
      </c>
      <c r="M30" s="9" t="n">
        <v>5</v>
      </c>
      <c r="N30" s="20"/>
      <c r="O30" s="20"/>
      <c r="P30" s="20"/>
      <c r="Q30" s="6"/>
    </row>
    <row r="31" customFormat="false" ht="14.4" hidden="false" customHeight="false" outlineLevel="0" collapsed="false">
      <c r="A31" s="4"/>
      <c r="C31" s="25"/>
      <c r="D31" s="26"/>
      <c r="E31" s="15"/>
      <c r="Q31" s="6"/>
    </row>
    <row r="32" customFormat="false" ht="14.4" hidden="false" customHeight="false" outlineLevel="0" collapsed="false">
      <c r="A32" s="4"/>
      <c r="E32" s="15"/>
      <c r="Q32" s="6"/>
    </row>
    <row r="33" customFormat="false" ht="17.4" hidden="false" customHeight="false" outlineLevel="0" collapsed="false">
      <c r="A33" s="4"/>
      <c r="B33" s="5" t="s">
        <v>52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customFormat="false" ht="14.4" hidden="false" customHeight="false" outlineLevel="0" collapsed="false">
      <c r="A34" s="4"/>
      <c r="Q34" s="6"/>
    </row>
    <row r="35" customFormat="false" ht="14.4" hidden="false" customHeight="false" outlineLevel="0" collapsed="false">
      <c r="A35" s="4"/>
      <c r="C35" s="27" t="s">
        <v>22</v>
      </c>
      <c r="D35" s="28" t="s">
        <v>53</v>
      </c>
      <c r="E35" s="28" t="s">
        <v>54</v>
      </c>
      <c r="J35" s="27" t="s">
        <v>55</v>
      </c>
      <c r="K35" s="28" t="s">
        <v>56</v>
      </c>
      <c r="L35" s="28" t="s">
        <v>54</v>
      </c>
      <c r="N35" s="28" t="s">
        <v>57</v>
      </c>
      <c r="Q35" s="6"/>
    </row>
    <row r="36" customFormat="false" ht="13.8" hidden="false" customHeight="false" outlineLevel="0" collapsed="false">
      <c r="A36" s="4"/>
      <c r="C36" s="8" t="s">
        <v>58</v>
      </c>
      <c r="D36" s="7" t="n">
        <v>1000</v>
      </c>
      <c r="E36" s="7" t="n">
        <v>800</v>
      </c>
      <c r="J36" s="8" t="s">
        <v>59</v>
      </c>
      <c r="K36" s="14" t="n">
        <f aca="false">IF((D$37-D$44-N36)&lt;D$41,0,0.000336*D$36*(D$37-D$44-N36)*(100-D$40)/100*D$38*D$39/7*31)</f>
        <v>4775.79111111111</v>
      </c>
      <c r="L36" s="14" t="n">
        <f aca="false">IF((E$37-E$44-$N36)&lt;E$41,0,0.000336*E$36*(E$37-E$44-$N36)*(100-E$40)/100*E$38*E$39/7*31)</f>
        <v>312.635210884354</v>
      </c>
      <c r="N36" s="8" t="n">
        <v>0</v>
      </c>
      <c r="Q36" s="6"/>
    </row>
    <row r="37" customFormat="false" ht="13.8" hidden="false" customHeight="false" outlineLevel="0" collapsed="false">
      <c r="A37" s="4"/>
      <c r="C37" s="8" t="s">
        <v>60</v>
      </c>
      <c r="D37" s="7" t="n">
        <v>20</v>
      </c>
      <c r="E37" s="7" t="n">
        <v>18</v>
      </c>
      <c r="J37" s="8" t="s">
        <v>61</v>
      </c>
      <c r="K37" s="14" t="n">
        <f aca="false">IF((D$37-D$44-N37)&lt;D$41,0,0.000336*D$36*(D$37-D$44-N37)*(100-D$40)/100*D$38*D$39/7*28)</f>
        <v>4313.61777777778</v>
      </c>
      <c r="L37" s="14" t="n">
        <f aca="false">IF((E$37-E$44-$N37)&lt;E$41,0,0.000336*E$36*(E$37-E$44-$N37)*(100-E$40)/100*E$38*E$39/7*28)</f>
        <v>282.38019047619</v>
      </c>
      <c r="N37" s="8" t="n">
        <v>0</v>
      </c>
      <c r="Q37" s="6"/>
    </row>
    <row r="38" customFormat="false" ht="13.8" hidden="false" customHeight="false" outlineLevel="0" collapsed="false">
      <c r="A38" s="4"/>
      <c r="C38" s="8" t="s">
        <v>62</v>
      </c>
      <c r="D38" s="7" t="n">
        <v>24</v>
      </c>
      <c r="E38" s="7" t="n">
        <v>10</v>
      </c>
      <c r="J38" s="8" t="s">
        <v>63</v>
      </c>
      <c r="K38" s="14" t="n">
        <f aca="false">IF((D$37-D$44-N38)&lt;D$41,0,0.000336*D$36*(D$37-D$44-N38)*(100-D$40)/100*D$38*D$39/7*31)</f>
        <v>4250.82471111111</v>
      </c>
      <c r="L38" s="14" t="n">
        <f aca="false">IF((E$37-E$44-$N38)&lt;E$41,0,0.000336*E$36*(E$37-E$44-$N38)*(100-E$40)/100*E$38*E$39/7*31)</f>
        <v>275.137610884354</v>
      </c>
      <c r="N38" s="8" t="n">
        <v>2.1</v>
      </c>
      <c r="Q38" s="6"/>
    </row>
    <row r="39" customFormat="false" ht="13.8" hidden="false" customHeight="false" outlineLevel="0" collapsed="false">
      <c r="A39" s="4"/>
      <c r="C39" s="8" t="s">
        <v>64</v>
      </c>
      <c r="D39" s="7" t="n">
        <v>7</v>
      </c>
      <c r="E39" s="7" t="n">
        <v>5</v>
      </c>
      <c r="J39" s="8" t="s">
        <v>65</v>
      </c>
      <c r="K39" s="14" t="n">
        <f aca="false">IF((D$37-D$44-N39)&lt;D$41,0,0.000336*D$36*(D$37-D$44-N39)*(100-D$40)/100*D$38*D$39/7*30)</f>
        <v>3242.78933333333</v>
      </c>
      <c r="L39" s="14" t="n">
        <f aca="false">IF((E$37-E$44-$N39)&lt;E$41,0,0.000336*E$36*(E$37-E$44-$N39)*(100-E$40)/100*E$38*E$39/7*30)</f>
        <v>204.054204081633</v>
      </c>
      <c r="N39" s="8" t="n">
        <v>5.7</v>
      </c>
      <c r="Q39" s="6"/>
    </row>
    <row r="40" customFormat="false" ht="13.8" hidden="false" customHeight="false" outlineLevel="0" collapsed="false">
      <c r="A40" s="4"/>
      <c r="C40" s="8" t="s">
        <v>66</v>
      </c>
      <c r="D40" s="7" t="n">
        <v>0</v>
      </c>
      <c r="E40" s="7" t="n">
        <v>70</v>
      </c>
      <c r="J40" s="8" t="s">
        <v>67</v>
      </c>
      <c r="K40" s="14" t="n">
        <f aca="false">IF((D$37-D$44-N40)&lt;D$41,0,0.000336*D$36*(D$37-D$44-N40)*(100-D$40)/100*D$38*D$39/7*31)</f>
        <v>2075.96391111111</v>
      </c>
      <c r="L40" s="14" t="n">
        <f aca="false">IF((E$37-E$44-$N40)&lt;E$41,0,0.000336*E$36*(E$37-E$44-$N40)*(100-E$40)/100*E$38*E$39/7*31)</f>
        <v>119.790410884354</v>
      </c>
      <c r="N40" s="8" t="n">
        <v>10.8</v>
      </c>
      <c r="Q40" s="6"/>
    </row>
    <row r="41" customFormat="false" ht="13.8" hidden="false" customHeight="false" outlineLevel="0" collapsed="false">
      <c r="A41" s="4"/>
      <c r="C41" s="8" t="s">
        <v>68</v>
      </c>
      <c r="D41" s="7" t="n">
        <v>3</v>
      </c>
      <c r="E41" s="7" t="n">
        <v>5</v>
      </c>
      <c r="J41" s="8" t="s">
        <v>69</v>
      </c>
      <c r="K41" s="14" t="n">
        <f aca="false">IF((D$37-D$44-N41)&lt;D$41,0,0.000336*D$36*(D$37-D$44-N41)*(100-D$40)/100*D$38*D$39/7*30)</f>
        <v>1162.27733333333</v>
      </c>
      <c r="L41" s="14" t="n">
        <f aca="false">IF((E$37-E$44-$N41)&lt;E$41,0,0.000336*E$36*(E$37-E$44-$N41)*(100-E$40)/100*E$38*E$39/7*30)</f>
        <v>0</v>
      </c>
      <c r="N41" s="8" t="n">
        <v>14.3</v>
      </c>
      <c r="Q41" s="6"/>
    </row>
    <row r="42" customFormat="false" ht="13.8" hidden="false" customHeight="false" outlineLevel="0" collapsed="false">
      <c r="A42" s="4"/>
      <c r="C42" s="8" t="s">
        <v>70</v>
      </c>
      <c r="D42" s="7" t="n">
        <v>650</v>
      </c>
      <c r="E42" s="8" t="n">
        <f aca="false">D42*(E36/D36)^2</f>
        <v>416</v>
      </c>
      <c r="G42" s="11"/>
      <c r="J42" s="8" t="s">
        <v>71</v>
      </c>
      <c r="K42" s="14" t="n">
        <f aca="false">IF((D$37-D$44-N42)&lt;D$41,0,0.000336*D$36*(D$37-D$44-N42)*(100-D$40)/100*D$38*D$39/7*31)</f>
        <v>876.040711111111</v>
      </c>
      <c r="L42" s="14" t="n">
        <f aca="false">IF((E$37-E$44-$N42)&lt;E$41,0,0.000336*E$36*(E$37-E$44-$N42)*(100-E$40)/100*E$38*E$39/7*31)</f>
        <v>0</v>
      </c>
      <c r="N42" s="8" t="n">
        <v>15.6</v>
      </c>
      <c r="Q42" s="6"/>
    </row>
    <row r="43" customFormat="false" ht="14.4" hidden="false" customHeight="false" outlineLevel="0" collapsed="false">
      <c r="A43" s="4"/>
      <c r="C43" s="29" t="s">
        <v>72</v>
      </c>
      <c r="D43" s="30" t="n">
        <v>0.6</v>
      </c>
      <c r="E43" s="30" t="n">
        <v>0.7</v>
      </c>
      <c r="J43" s="8" t="s">
        <v>73</v>
      </c>
      <c r="K43" s="14" t="n">
        <f aca="false">IF((D$37-D$44-N43)&lt;D$41,0,0.000336*D$36*(D$37-D$44-N43)*(100-D$40)/100*D$38*D$39/7*31)</f>
        <v>851.042311111111</v>
      </c>
      <c r="L43" s="14" t="n">
        <f aca="false">IF((E$37-E$44-$N43)&lt;E$41,0,0.000336*E$36*(E$37-E$44-$N43)*(100-E$40)/100*E$38*E$39/7*31)</f>
        <v>0</v>
      </c>
      <c r="N43" s="8" t="n">
        <v>15.7</v>
      </c>
      <c r="Q43" s="6"/>
    </row>
    <row r="44" customFormat="false" ht="14.4" hidden="false" customHeight="false" outlineLevel="0" collapsed="false">
      <c r="A44" s="4"/>
      <c r="C44" s="31" t="s">
        <v>74</v>
      </c>
      <c r="D44" s="32" t="n">
        <f aca="false">D46/2/(D38*D39/7*365)/D36/0.000336</f>
        <v>0.895612874779541</v>
      </c>
      <c r="E44" s="32" t="n">
        <f aca="false">E46/2/(E38*E39/7*365)/E36/0.000336</f>
        <v>0.491307634164777</v>
      </c>
      <c r="J44" s="8" t="s">
        <v>75</v>
      </c>
      <c r="K44" s="14" t="n">
        <f aca="false">IF((D$37-D$44-N44)&lt;D$41,0,0.000336*D$36*(D$37-D$44-N44)*(100-D$40)/100*D$38*D$39/7*30)</f>
        <v>1549.34933333333</v>
      </c>
      <c r="L44" s="14" t="n">
        <f aca="false">IF((E$37-E$44-$N44)&lt;E$41,0,0.000336*E$36*(E$37-E$44-$N44)*(100-E$40)/100*E$38*E$39/7*30)</f>
        <v>0</v>
      </c>
      <c r="N44" s="8" t="n">
        <v>12.7</v>
      </c>
      <c r="Q44" s="6"/>
    </row>
    <row r="45" customFormat="false" ht="15" hidden="false" customHeight="false" outlineLevel="0" collapsed="false">
      <c r="A45" s="4"/>
      <c r="D45" s="33"/>
      <c r="J45" s="8" t="s">
        <v>76</v>
      </c>
      <c r="K45" s="14" t="n">
        <f aca="false">IF((D$37-D$44-N45)&lt;D$41,0,0.000336*D$36*(D$37-D$44-N45)*(100-D$40)/100*D$38*D$39/7*31)</f>
        <v>2500.93671111111</v>
      </c>
      <c r="L45" s="14" t="n">
        <f aca="false">IF((E$37-E$44-$N45)&lt;E$41,0,0.000336*E$36*(E$37-E$44-$N45)*(100-E$40)/100*E$38*E$39/7*31)</f>
        <v>150.145610884354</v>
      </c>
      <c r="N45" s="8" t="n">
        <v>9.1</v>
      </c>
      <c r="Q45" s="6"/>
    </row>
    <row r="46" customFormat="false" ht="13.8" hidden="false" customHeight="false" outlineLevel="0" collapsed="false">
      <c r="A46" s="4"/>
      <c r="C46" s="34" t="s">
        <v>77</v>
      </c>
      <c r="D46" s="35" t="n">
        <f aca="false">(D36/3600*D42/D43/1000)*2*D38*D39/7*365</f>
        <v>5272.22222222222</v>
      </c>
      <c r="E46" s="35" t="n">
        <f aca="false">(E36/3600*E42/E43/1000)*2*E38*E39/7*365</f>
        <v>688.616780045352</v>
      </c>
      <c r="J46" s="8" t="s">
        <v>78</v>
      </c>
      <c r="K46" s="14" t="n">
        <f aca="false">IF((D$37-D$44-N46)&lt;D$41,0,0.000336*D$36*(D$37-D$44-N46)*(100-D$40)/100*D$38*D$39/7*30)</f>
        <v>3484.70933333333</v>
      </c>
      <c r="L46" s="14" t="n">
        <f aca="false">IF((E$37-E$44-$N46)&lt;E$41,0,0.000336*E$36*(E$37-E$44-$N46)*(100-E$40)/100*E$38*E$39/7*30)</f>
        <v>221.334204081633</v>
      </c>
      <c r="N46" s="8" t="n">
        <v>4.7</v>
      </c>
      <c r="Q46" s="6"/>
    </row>
    <row r="47" customFormat="false" ht="13.8" hidden="false" customHeight="false" outlineLevel="0" collapsed="false">
      <c r="A47" s="4"/>
      <c r="C47" s="36" t="s">
        <v>79</v>
      </c>
      <c r="D47" s="37"/>
      <c r="E47" s="38" t="n">
        <f aca="false">D46-E46</f>
        <v>4583.60544217687</v>
      </c>
      <c r="J47" s="29" t="s">
        <v>80</v>
      </c>
      <c r="K47" s="14" t="n">
        <f aca="false">IF((D$37-D$44-N47)&lt;D$41,0,0.000336*D$36*(D$37-D$44-N47)*(100-D$40)/100*D$38*D$39/7*31)</f>
        <v>4375.81671111111</v>
      </c>
      <c r="L47" s="14" t="n">
        <f aca="false">IF((E$37-E$44-$N47)&lt;E$41,0,0.000336*E$36*(E$37-E$44-$N47)*(100-E$40)/100*E$38*E$39/7*31)</f>
        <v>284.065610884354</v>
      </c>
      <c r="N47" s="29" t="n">
        <v>1.6</v>
      </c>
      <c r="Q47" s="6"/>
    </row>
    <row r="48" customFormat="false" ht="13.8" hidden="false" customHeight="false" outlineLevel="0" collapsed="false">
      <c r="A48" s="4"/>
      <c r="G48" s="39"/>
      <c r="J48" s="40" t="s">
        <v>81</v>
      </c>
      <c r="K48" s="35" t="n">
        <f aca="false">SUM(K36:K47)</f>
        <v>33459.1592888889</v>
      </c>
      <c r="L48" s="35" t="n">
        <f aca="false">SUM(L36:L47)</f>
        <v>1849.54305306122</v>
      </c>
      <c r="N48" s="41" t="n">
        <f aca="false">SUM(N36:N47)/12</f>
        <v>7.69166666666667</v>
      </c>
      <c r="Q48" s="6"/>
    </row>
    <row r="49" customFormat="false" ht="15" hidden="false" customHeight="false" outlineLevel="0" collapsed="false">
      <c r="A49" s="4"/>
      <c r="J49" s="36" t="s">
        <v>79</v>
      </c>
      <c r="K49" s="37"/>
      <c r="L49" s="38" t="n">
        <f aca="false">K48-L48</f>
        <v>31609.6162358277</v>
      </c>
      <c r="Q49" s="6"/>
    </row>
    <row r="50" customFormat="false" ht="13.8" hidden="false" customHeight="false" outlineLevel="0" collapsed="false">
      <c r="A50" s="4"/>
      <c r="J50" s="36" t="s">
        <v>82</v>
      </c>
      <c r="K50" s="37"/>
      <c r="L50" s="38" t="n">
        <f aca="false">(K48-L48)/K48*100</f>
        <v>94.472236922954</v>
      </c>
      <c r="Q50" s="6"/>
    </row>
    <row r="51" customFormat="false" ht="15" hidden="false" customHeight="false" outlineLevel="0" collapsed="false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6"/>
    </row>
    <row r="52" customFormat="false" ht="14.4" hidden="false" customHeight="false" outlineLevel="0" collapsed="false">
      <c r="Q52" s="6"/>
    </row>
    <row r="53" customFormat="false" ht="14.4" hidden="false" customHeight="false" outlineLevel="0" collapsed="false">
      <c r="Q53" s="6"/>
    </row>
    <row r="54" customFormat="false" ht="14.4" hidden="false" customHeight="false" outlineLevel="0" collapsed="false">
      <c r="Q54" s="6"/>
    </row>
    <row r="55" customFormat="false" ht="14.4" hidden="false" customHeight="false" outlineLevel="0" collapsed="false">
      <c r="Q55" s="6"/>
    </row>
    <row r="56" customFormat="false" ht="14.4" hidden="false" customHeight="false" outlineLevel="0" collapsed="false">
      <c r="Q56" s="6"/>
    </row>
    <row r="57" customFormat="false" ht="14.4" hidden="false" customHeight="false" outlineLevel="0" collapsed="false">
      <c r="Q57" s="6"/>
    </row>
    <row r="58" customFormat="false" ht="14.4" hidden="false" customHeight="false" outlineLevel="0" collapsed="false">
      <c r="Q58" s="6"/>
    </row>
    <row r="59" customFormat="false" ht="14.4" hidden="false" customHeight="false" outlineLevel="0" collapsed="false">
      <c r="Q59" s="6"/>
    </row>
    <row r="60" customFormat="false" ht="14.4" hidden="false" customHeight="false" outlineLevel="0" collapsed="false">
      <c r="Q60" s="6"/>
    </row>
    <row r="61" customFormat="false" ht="14.4" hidden="false" customHeight="false" outlineLevel="0" collapsed="false">
      <c r="Q61" s="6"/>
    </row>
    <row r="62" customFormat="false" ht="14.4" hidden="false" customHeight="false" outlineLevel="0" collapsed="false">
      <c r="Q62" s="6"/>
    </row>
    <row r="63" customFormat="false" ht="14.4" hidden="false" customHeight="false" outlineLevel="0" collapsed="false">
      <c r="Q63" s="6"/>
    </row>
    <row r="64" customFormat="false" ht="14.4" hidden="false" customHeight="false" outlineLevel="0" collapsed="false">
      <c r="Q64" s="6"/>
    </row>
    <row r="65" customFormat="false" ht="15" hidden="false" customHeight="false" outlineLevel="0" collapsed="false">
      <c r="Q65" s="4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2020-02-17T11:28:57Z</dcterms:created>
  <dc:creator>Morten E. Brandenhoff</dc:creator>
  <dc:description/>
  <dc:language>en-US</dc:language>
  <cp:lastModifiedBy/>
  <dcterms:modified xsi:type="dcterms:W3CDTF">2020-03-23T11:10:08Z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0x0101003D26EE10CFE67C4DB9448CA54E960179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