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1.png" ContentType="image/png"/>
  <Override PartName="/xl/media/image12.png" ContentType="image/png"/>
  <Override PartName="/xl/media/image7.png" ContentType="image/png"/>
  <Override PartName="/xl/media/image8.png" ContentType="image/png"/>
  <Override PartName="/xl/media/image10.png" ContentType="image/png"/>
  <Override PartName="/xl/media/image9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ykluft" sheetId="1" state="visible" r:id="rId2"/>
    <sheet name="Div. informationer" sheetId="2" state="visible" r:id="rId3"/>
  </sheets>
  <definedNames>
    <definedName function="false" hidden="false" localSheetId="0" name="_xlnm.Print_Area" vbProcedure="false">Trykluft!$A$1:$I$29</definedName>
    <definedName function="false" hidden="false" name="s" vbProcedure="false">{#N/A,#N/A,TRUE,"Forside";#N/A,#N/A,TRUE,"Virksomhed og forbrugsudvikling";#N/A,#N/A,TRUE,"Kortlægning - grundlag";#N/A,#N/A,TRUE,"Kortlægning - detaljer";#N/A,#N/A,TRUE,"Kortlægning - oversigt";#N/A,#N/A,TRUE,"Besparelsesforslag - oversigt";#N/A,#N/A,TRUE,"Besparelsesforslag";#N/A,#N/A,TRUE,"Varmebesparelsesforslag";#N/A,#N/A,TRUE,"Notat"}</definedName>
    <definedName function="false" hidden="false" name="wrn.Minirapport." vbProcedure="false">{#N/A,#N/A,TRUE,"Forside";#N/A,#N/A,TRUE,"Virksomhed og forbrugsudvikling";#N/A,#N/A,TRUE,"Kortlægning - grundlag";#N/A,#N/A,TRUE,"Kortlægning - detaljer";#N/A,#N/A,TRUE,"Kortlægning - oversigt";#N/A,#N/A,TRUE,"Besparelsesforslag - oversigt";#N/A,#N/A,TRUE,"Besparelsesforslag";#N/A,#N/A,TRUE,"Varmebesparelsesforslag";#N/A,#N/A,TRUE,"Notat"}</definedName>
    <definedName function="false" hidden="false" localSheetId="0" name="_xlnm.Print_Area" vbProcedure="false">Trykluft!$A$1:$I$29</definedName>
    <definedName function="false" hidden="false" localSheetId="0" name="_xlnm.Print_Area_0" vbProcedure="false">Trykluft!$A$1:$I$29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17" authorId="0">
      <text>
        <r>
          <rPr>
            <sz val="10"/>
            <rFont val="Arial"/>
            <family val="2"/>
            <charset val="1"/>
          </rPr>
          <t xml:space="preserve">Formula changed from “=(</t>
        </r>
        <r>
          <rPr>
            <sz val="10"/>
            <color rgb="FF0000FF"/>
            <rFont val="Arial"/>
            <family val="2"/>
            <charset val="1"/>
          </rPr>
          <t xml:space="preserve">C9</t>
        </r>
        <r>
          <rPr>
            <sz val="10"/>
            <rFont val="Arial"/>
            <family val="2"/>
            <charset val="1"/>
          </rPr>
          <t xml:space="preserve">/</t>
        </r>
        <r>
          <rPr>
            <sz val="10"/>
            <color rgb="FFFF0000"/>
            <rFont val="Arial"/>
            <family val="2"/>
            <charset val="1"/>
          </rPr>
          <t xml:space="preserve">C11</t>
        </r>
        <r>
          <rPr>
            <sz val="10"/>
            <rFont val="Arial"/>
            <family val="2"/>
            <charset val="1"/>
          </rPr>
          <t xml:space="preserve">*</t>
        </r>
        <r>
          <rPr>
            <sz val="10"/>
            <color rgb="FFFF00FF"/>
            <rFont val="Arial"/>
            <family val="2"/>
            <charset val="1"/>
          </rPr>
          <t xml:space="preserve">C8</t>
        </r>
        <r>
          <rPr>
            <sz val="10"/>
            <rFont val="Arial"/>
            <family val="2"/>
            <charset val="1"/>
          </rPr>
          <t xml:space="preserve">+</t>
        </r>
        <r>
          <rPr>
            <sz val="10"/>
            <color rgb="FF008000"/>
            <rFont val="Arial"/>
            <family val="2"/>
            <charset val="1"/>
          </rPr>
          <t xml:space="preserve">C10</t>
        </r>
        <r>
          <rPr>
            <sz val="10"/>
            <rFont val="Arial"/>
            <family val="2"/>
            <charset val="1"/>
          </rPr>
          <t xml:space="preserve">/</t>
        </r>
        <r>
          <rPr>
            <sz val="10"/>
            <color rgb="FFFF0000"/>
            <rFont val="Arial"/>
            <family val="2"/>
            <charset val="1"/>
          </rPr>
          <t xml:space="preserve">C11</t>
        </r>
        <r>
          <rPr>
            <sz val="10"/>
            <rFont val="Arial"/>
            <family val="2"/>
            <charset val="1"/>
          </rPr>
          <t xml:space="preserve">*0.25*</t>
        </r>
        <r>
          <rPr>
            <sz val="10"/>
            <color rgb="FFFF00FF"/>
            <rFont val="Arial"/>
            <family val="2"/>
            <charset val="1"/>
          </rPr>
          <t xml:space="preserve">C8</t>
        </r>
        <r>
          <rPr>
            <sz val="10"/>
            <rFont val="Arial"/>
            <family val="2"/>
            <charset val="1"/>
          </rPr>
          <t xml:space="preserve">)*</t>
        </r>
        <r>
          <rPr>
            <sz val="10"/>
            <color rgb="FF800080"/>
            <rFont val="Arial"/>
            <family val="2"/>
            <charset val="1"/>
          </rPr>
          <t xml:space="preserve">C13</t>
        </r>
        <r>
          <rPr>
            <sz val="10"/>
            <rFont val="Arial"/>
            <family val="2"/>
            <charset val="1"/>
          </rPr>
          <t xml:space="preserve">*</t>
        </r>
        <r>
          <rPr>
            <sz val="10"/>
            <color rgb="FF808000"/>
            <rFont val="Arial"/>
            <family val="2"/>
            <charset val="1"/>
          </rPr>
          <t xml:space="preserve">C14</t>
        </r>
        <r>
          <rPr>
            <sz val="10"/>
            <rFont val="Arial"/>
            <family val="2"/>
            <charset val="1"/>
          </rPr>
          <t xml:space="preserve">*</t>
        </r>
        <r>
          <rPr>
            <sz val="10"/>
            <color rgb="FF0000FF"/>
            <rFont val="Arial"/>
            <family val="2"/>
            <charset val="1"/>
          </rPr>
          <t xml:space="preserve">C15</t>
        </r>
        <r>
          <rPr>
            <sz val="10"/>
            <rFont val="Arial"/>
            <family val="2"/>
            <charset val="1"/>
          </rPr>
          <t xml:space="preserve">” to “=C19+C18”. It makes calculation more clear</t>
        </r>
      </text>
    </comment>
    <comment ref="C24" authorId="0">
      <text>
        <r>
          <rPr>
            <sz val="10"/>
            <rFont val="Arial"/>
            <family val="2"/>
            <charset val="1"/>
          </rPr>
  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    Ca. 1 % el reduktion for hver 5 grad indsugningsluften nedsættes.</t>
        </r>
      </text>
    </comment>
    <comment ref="C25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Svend Vitek Jakobsen:
</t>
        </r>
        <r>
          <rPr>
            <sz val="10"/>
            <color rgb="FF000000"/>
            <rFont val="Tahoma"/>
            <family val="2"/>
            <charset val="1"/>
          </rPr>
          <t xml:space="preserve">Af totalt elforbrug opnås typisk:
8% besparelse ved meget hørbare lækager
5% besparelse ved hørbare lækager
2% besparelse ved gode anlæg
Vær opmærksom på generel vedligeholdelsestilstand</t>
        </r>
      </text>
    </comment>
    <comment ref="C27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Svend Vitek Jakobsen:
</t>
        </r>
        <r>
          <rPr>
            <sz val="10"/>
            <color rgb="FF000000"/>
            <rFont val="Tahoma"/>
            <family val="2"/>
            <charset val="1"/>
          </rPr>
          <t xml:space="preserve">% besparelse af aflastet forbrug - ikke 100 %, da der er egetforbrug til frekvensomformer m.v.</t>
        </r>
      </text>
    </comment>
    <comment ref="C33" authorId="0">
      <text>
        <r>
          <rPr>
            <sz val="10"/>
            <rFont val="Arial"/>
            <family val="2"/>
            <charset val="1"/>
          </rPr>
  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    Obs. på overskudsvarmeafgiften der skal betales såfremt den varme luft føres ind i andet lokale. Potentialet er ca. 80% af den optagne effekt på kompressoren</t>
        </r>
      </text>
    </comment>
    <comment ref="C34" authorId="0">
      <text>
        <r>
          <rPr>
            <sz val="10"/>
            <rFont val="Arial"/>
            <family val="2"/>
            <charset val="1"/>
          </rPr>
  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    Obs. på overskudsvarmeafgiften idet der benyttes afgiftsfritaget el til produktion af afgiftsbelagt rumvarme.
Potentialet er ca. 65% af den optagne effekt på kompressoren.</t>
        </r>
      </text>
    </comment>
    <comment ref="C52" authorId="0">
      <text>
        <r>
          <rPr>
            <sz val="10"/>
            <rFont val="Arial"/>
            <family val="2"/>
            <charset val="1"/>
          </rPr>
          <t xml:space="preserve">Formula changed, to make calculcation in the same way as in variant above</t>
        </r>
      </text>
    </comment>
    <comment ref="C59" authorId="0">
      <text>
        <r>
          <rPr>
            <sz val="10"/>
            <rFont val="Arial"/>
            <family val="2"/>
            <charset val="1"/>
          </rPr>
  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    Ca. 1% el reduktion for hver 5 grad indsugningsluften nedsættes</t>
        </r>
      </text>
    </comment>
    <comment ref="C60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Svend Vitek Jakobsen:
</t>
        </r>
        <r>
          <rPr>
            <sz val="10"/>
            <color rgb="FF000000"/>
            <rFont val="Tahoma"/>
            <family val="2"/>
            <charset val="1"/>
          </rPr>
          <t xml:space="preserve">Af totalt elforbrug opnås typisk:
8% besparelse ved meget hørbare lækager
5% besparelse ved hørbare lækager
2% besparelse ved gode anlæg
Vær opmærksom på generel vedligeholdelsestilstand</t>
        </r>
      </text>
    </comment>
    <comment ref="C62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Svend Vitek Jakobsen:
</t>
        </r>
        <r>
          <rPr>
            <sz val="10"/>
            <color rgb="FF000000"/>
            <rFont val="Tahoma"/>
            <family val="2"/>
            <charset val="1"/>
          </rPr>
          <t xml:space="preserve">% besparelse af aflastet forbrug - ikke 100 %, da der er egetforbrug til frekvensomformer m.v.</t>
        </r>
      </text>
    </comment>
    <comment ref="C69" authorId="0">
      <text>
        <r>
          <rPr>
            <sz val="10"/>
            <rFont val="Arial"/>
            <family val="2"/>
            <charset val="1"/>
          </rPr>
  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    Obs. på overskudsvarmeafgiften der skal betales såfremt den varme luft føres ind i andet lokale. Potentialet er ca. 80% af den optagne effekt på kompressoren</t>
        </r>
      </text>
    </comment>
    <comment ref="C70" authorId="0">
      <text>
        <r>
          <rPr>
            <sz val="10"/>
            <rFont val="Arial"/>
            <family val="2"/>
            <charset val="1"/>
          </rPr>
  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    Obs. på overskudsvarmeafgiften idet der benyttes afgiftsfritaget el til produktion af afgiftsbelagt rumvarme.
Potentialet er ca. 65% af den optagne effekt på kompressoren.</t>
        </r>
      </text>
    </comment>
    <comment ref="E23" authorId="0">
      <text>
        <r>
          <rPr>
            <sz val="10"/>
            <rFont val="Arial"/>
            <family val="2"/>
            <charset val="1"/>
          </rPr>
          <t xml:space="preserve">Remove useless SUM() function</t>
        </r>
      </text>
    </comment>
    <comment ref="E24" authorId="0">
      <text>
        <r>
          <rPr>
            <sz val="10"/>
            <rFont val="Arial"/>
            <family val="2"/>
            <charset val="1"/>
          </rPr>
          <t xml:space="preserve">Remove useless SUM() function</t>
        </r>
      </text>
    </comment>
    <comment ref="E25" authorId="0">
      <text>
        <r>
          <rPr>
            <sz val="10"/>
            <rFont val="Arial"/>
            <family val="2"/>
            <charset val="1"/>
          </rPr>
          <t xml:space="preserve">Remove useless SUM() function</t>
        </r>
      </text>
    </comment>
    <comment ref="E26" authorId="0">
      <text>
        <r>
          <rPr>
            <sz val="10"/>
            <rFont val="Arial"/>
            <family val="2"/>
            <charset val="1"/>
          </rPr>
          <t xml:space="preserve">Remove useless SUM() function</t>
        </r>
      </text>
    </comment>
    <comment ref="E31" authorId="0">
      <text>
        <r>
          <rPr>
            <sz val="10"/>
            <rFont val="Arial"/>
            <family val="2"/>
            <charset val="1"/>
          </rPr>
  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    Mulig besparelse ved varmegenvinding og fortrængning af anden varmekilde.</t>
        </r>
      </text>
    </comment>
    <comment ref="E58" authorId="0">
      <text>
        <r>
          <rPr>
            <sz val="10"/>
            <rFont val="Arial"/>
            <family val="2"/>
            <charset val="1"/>
          </rPr>
          <t xml:space="preserve">Remove useless SUM() function</t>
        </r>
      </text>
    </comment>
    <comment ref="E59" authorId="0">
      <text>
        <r>
          <rPr>
            <sz val="10"/>
            <rFont val="Arial"/>
            <family val="2"/>
          </rPr>
          <t xml:space="preserve">Remove useless SUM() function</t>
        </r>
      </text>
    </comment>
    <comment ref="E60" authorId="0">
      <text>
        <r>
          <rPr>
            <sz val="10"/>
            <rFont val="Arial"/>
            <family val="2"/>
          </rPr>
          <t xml:space="preserve">Remove useless SUM() function</t>
        </r>
      </text>
    </comment>
    <comment ref="E61" authorId="0">
      <text>
        <r>
          <rPr>
            <sz val="10"/>
            <rFont val="Arial"/>
            <family val="2"/>
          </rPr>
          <t xml:space="preserve">Remove useless SUM() function</t>
        </r>
      </text>
    </comment>
    <comment ref="E67" authorId="0">
      <text>
        <r>
          <rPr>
            <sz val="10"/>
            <rFont val="Arial"/>
            <family val="2"/>
            <charset val="1"/>
          </rPr>
  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    Mulig besparelse ved varmegenvinding og fortrængning af anden varmekilde.</t>
        </r>
      </text>
    </comment>
    <comment ref="F31" authorId="0">
      <text>
        <r>
          <rPr>
            <sz val="10"/>
            <rFont val="Arial"/>
            <family val="2"/>
            <charset val="1"/>
          </rPr>
  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    Afhænger af pris på andet medie til opvarmning</t>
        </r>
      </text>
    </comment>
    <comment ref="F67" authorId="0">
      <text>
        <r>
          <rPr>
            <sz val="10"/>
            <rFont val="Arial"/>
            <family val="2"/>
            <charset val="1"/>
          </rPr>
  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    Afhænger af pris på andet medie til opvarmning</t>
        </r>
      </text>
    </comment>
  </commentList>
</comments>
</file>

<file path=xl/sharedStrings.xml><?xml version="1.0" encoding="utf-8"?>
<sst xmlns="http://schemas.openxmlformats.org/spreadsheetml/2006/main" count="123" uniqueCount="60">
  <si>
    <t xml:space="preserve">'= optimizatimized calculation</t>
  </si>
  <si>
    <t xml:space="preserve">Energibesparelser, trykluft</t>
  </si>
  <si>
    <t xml:space="preserve">El pris</t>
  </si>
  <si>
    <t xml:space="preserve">Oversigt over typiske energibesparelser ved on/off drift af trykluftkompressor</t>
  </si>
  <si>
    <t xml:space="preserve">Varmepris</t>
  </si>
  <si>
    <t xml:space="preserve">Kr./KWh</t>
  </si>
  <si>
    <t xml:space="preserve">Beregning, gældende for skruekompressor :</t>
  </si>
  <si>
    <t xml:space="preserve">Påstemplet effekt</t>
  </si>
  <si>
    <t xml:space="preserve">kW</t>
  </si>
  <si>
    <t xml:space="preserve">Tidsmåling belastet</t>
  </si>
  <si>
    <t xml:space="preserve">sekunder</t>
  </si>
  <si>
    <t xml:space="preserve">Tidsmåling aflastet</t>
  </si>
  <si>
    <r>
      <rPr>
        <sz val="10"/>
        <rFont val="Arial"/>
        <family val="2"/>
        <charset val="1"/>
      </rPr>
      <t xml:space="preserve">Elforbrug ved </t>
    </r>
    <r>
      <rPr>
        <b val="true"/>
        <sz val="10"/>
        <rFont val="Arial"/>
        <family val="2"/>
        <charset val="1"/>
      </rPr>
      <t xml:space="preserve">aflastet drift </t>
    </r>
    <r>
      <rPr>
        <sz val="10"/>
        <rFont val="Arial"/>
        <family val="2"/>
        <charset val="1"/>
      </rPr>
      <t xml:space="preserve">er regnet med 25% af fuldlast</t>
    </r>
  </si>
  <si>
    <t xml:space="preserve">Note til tiltag</t>
  </si>
  <si>
    <t xml:space="preserve">Driftstid pr. døgn (i døgnets øvrige tid er komp. stoppet og rørsystem afbrudt)</t>
  </si>
  <si>
    <t xml:space="preserve">timer</t>
  </si>
  <si>
    <t xml:space="preserve">Driftsdøgn pr. uge</t>
  </si>
  <si>
    <t xml:space="preserve">døgn</t>
  </si>
  <si>
    <t xml:space="preserve">Driftsuger pr. år</t>
  </si>
  <si>
    <t xml:space="preserve">uger</t>
  </si>
  <si>
    <t xml:space="preserve">Skønnet årsforbrug:</t>
  </si>
  <si>
    <t xml:space="preserve">kWh</t>
  </si>
  <si>
    <t xml:space="preserve">Heraf belastet:</t>
  </si>
  <si>
    <t xml:space="preserve">Heraf aflastet:</t>
  </si>
  <si>
    <t xml:space="preserve">Bygningsdel</t>
  </si>
  <si>
    <t xml:space="preserve">Reduktion</t>
  </si>
  <si>
    <t xml:space="preserve">Enhed</t>
  </si>
  <si>
    <t xml:space="preserve">Besparelse</t>
  </si>
  <si>
    <t xml:space="preserve">Investering</t>
  </si>
  <si>
    <t xml:space="preserve">TBT</t>
  </si>
  <si>
    <t xml:space="preserve">[kWh/år]</t>
  </si>
  <si>
    <t xml:space="preserve">[kr/år]</t>
  </si>
  <si>
    <t xml:space="preserve">Reduktion af tryk. 6% besparelse for hver bar trykket sænkes</t>
  </si>
  <si>
    <t xml:space="preserve">bar</t>
  </si>
  <si>
    <t xml:space="preserve">EL</t>
  </si>
  <si>
    <t xml:space="preserve">Red. af temperatur luftindsugning, 1% el-besparelse ved red. af temp. 40 -&gt; 35 °C</t>
  </si>
  <si>
    <t xml:space="preserve">°C</t>
  </si>
  <si>
    <t xml:space="preserve">Reduktion og besparelse skal med i rapporten</t>
  </si>
  <si>
    <t xml:space="preserve">Lækagetab. Afhænger også af afgangstryk på luftkompressor</t>
  </si>
  <si>
    <t xml:space="preserve">%</t>
  </si>
  <si>
    <t xml:space="preserve">gør det muligt at fravælge enkelte linier (23-27)</t>
  </si>
  <si>
    <t xml:space="preserve">Stop af anlæg uden for arbejdstid =&gt; mindsket lækagetab =&gt; stop andel:</t>
  </si>
  <si>
    <t xml:space="preserve">Reduktion af el-forbrug ved frekvenstyring af 1 af kompressorerne</t>
  </si>
  <si>
    <t xml:space="preserve">I alt:</t>
  </si>
  <si>
    <t xml:space="preserve">Energibesparelser ved varmegenvinding på trykluftkompressor.
Fortrænger andet medie til opvarmning. OBS på overskudsvarmeafgift</t>
  </si>
  <si>
    <t xml:space="preserve">Varmegenvinding</t>
  </si>
  <si>
    <t xml:space="preserve">VARME</t>
  </si>
  <si>
    <t xml:space="preserve">Luftbaseret varmegenvinding, luften føres ind i lokalet eller til tilstødende lokaler.</t>
  </si>
  <si>
    <t xml:space="preserve">Enten eller – en af gangen</t>
  </si>
  <si>
    <t xml:space="preserve">Vandbaseret varmegenvinding via oliekøler. </t>
  </si>
  <si>
    <t xml:space="preserve">Drop down med luftbaseret / varmebaseret. </t>
  </si>
  <si>
    <t xml:space="preserve">Energibesparelser, trykluft  Eksempel frekvensstyret!!!</t>
  </si>
  <si>
    <t xml:space="preserve">Oversigt over typiske energibesparelser ved trykluftkompressorer</t>
  </si>
  <si>
    <t xml:space="preserve">Gardner Denver VS 37</t>
  </si>
  <si>
    <t xml:space="preserve">Gennemsnitlig belastning over året</t>
  </si>
  <si>
    <t xml:space="preserve">Reduktion af tryk</t>
  </si>
  <si>
    <t xml:space="preserve">Kilde: tekniqs Energihåndbog. 1. udgave. Februar 2009</t>
  </si>
  <si>
    <t xml:space="preserve">Kilde: Den lille blå om trykluft 2019</t>
  </si>
  <si>
    <t xml:space="preserve">https://elforsk.dk/sites/elforsk.dk/files/media/dokumenter/2019-01/Den_lille_blaa_om_trykluft.pdf</t>
  </si>
  <si>
    <t xml:space="preserve">Lækage oversigt.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</si>
</sst>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"/>
    <numFmt numFmtId="167" formatCode="0\ %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4"/>
      <color rgb="FFFFFFFF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00FF"/>
      <name val="Arial"/>
      <family val="2"/>
      <charset val="1"/>
    </font>
    <font>
      <sz val="10"/>
      <color rgb="FF008000"/>
      <name val="Arial"/>
      <family val="2"/>
      <charset val="1"/>
    </font>
    <font>
      <sz val="10"/>
      <color rgb="FF800080"/>
      <name val="Arial"/>
      <family val="2"/>
      <charset val="1"/>
    </font>
    <font>
      <sz val="10"/>
      <color rgb="FF808000"/>
      <name val="Arial"/>
      <family val="2"/>
      <charset val="1"/>
    </font>
    <font>
      <b val="true"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u val="single"/>
      <sz val="10"/>
      <color rgb="FF0563C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E2F0D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168253"/>
        <bgColor rgb="FF008080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6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5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7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1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7" borderId="1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8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8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0" fillId="5" borderId="17" xfId="19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8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8" borderId="1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9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6" borderId="2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2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Relationship Id="rId3" Type="http://schemas.openxmlformats.org/officeDocument/2006/relationships/image" Target="../media/image11.png"/><Relationship Id="rId4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1</xdr:row>
      <xdr:rowOff>0</xdr:rowOff>
    </xdr:from>
    <xdr:to>
      <xdr:col>8</xdr:col>
      <xdr:colOff>168480</xdr:colOff>
      <xdr:row>1</xdr:row>
      <xdr:rowOff>292680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9839160" y="162360"/>
          <a:ext cx="1397160" cy="292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0</xdr:colOff>
      <xdr:row>37</xdr:row>
      <xdr:rowOff>26640</xdr:rowOff>
    </xdr:from>
    <xdr:to>
      <xdr:col>8</xdr:col>
      <xdr:colOff>100440</xdr:colOff>
      <xdr:row>37</xdr:row>
      <xdr:rowOff>319320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9839160" y="9242280"/>
          <a:ext cx="1329120" cy="292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5</xdr:row>
      <xdr:rowOff>720</xdr:rowOff>
    </xdr:from>
    <xdr:to>
      <xdr:col>5</xdr:col>
      <xdr:colOff>555840</xdr:colOff>
      <xdr:row>15</xdr:row>
      <xdr:rowOff>91440</xdr:rowOff>
    </xdr:to>
    <xdr:pic>
      <xdr:nvPicPr>
        <xdr:cNvPr id="2" name="Billede 1" descr=""/>
        <xdr:cNvPicPr/>
      </xdr:nvPicPr>
      <xdr:blipFill>
        <a:blip r:embed="rId1"/>
        <a:stretch/>
      </xdr:blipFill>
      <xdr:spPr>
        <a:xfrm>
          <a:off x="1180800" y="810000"/>
          <a:ext cx="2327760" cy="171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20</xdr:row>
      <xdr:rowOff>720</xdr:rowOff>
    </xdr:from>
    <xdr:to>
      <xdr:col>6</xdr:col>
      <xdr:colOff>212760</xdr:colOff>
      <xdr:row>30</xdr:row>
      <xdr:rowOff>114480</xdr:rowOff>
    </xdr:to>
    <xdr:pic>
      <xdr:nvPicPr>
        <xdr:cNvPr id="3" name="Billede 2" descr=""/>
        <xdr:cNvPicPr/>
      </xdr:nvPicPr>
      <xdr:blipFill>
        <a:blip r:embed="rId2"/>
        <a:stretch/>
      </xdr:blipFill>
      <xdr:spPr>
        <a:xfrm>
          <a:off x="1180800" y="3238920"/>
          <a:ext cx="2575080" cy="1733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31</xdr:row>
      <xdr:rowOff>720</xdr:rowOff>
    </xdr:from>
    <xdr:to>
      <xdr:col>6</xdr:col>
      <xdr:colOff>98640</xdr:colOff>
      <xdr:row>36</xdr:row>
      <xdr:rowOff>83880</xdr:rowOff>
    </xdr:to>
    <xdr:pic>
      <xdr:nvPicPr>
        <xdr:cNvPr id="4" name="Billede 3" descr=""/>
        <xdr:cNvPicPr/>
      </xdr:nvPicPr>
      <xdr:blipFill>
        <a:blip r:embed="rId3"/>
        <a:stretch/>
      </xdr:blipFill>
      <xdr:spPr>
        <a:xfrm>
          <a:off x="1180800" y="5020200"/>
          <a:ext cx="2460960" cy="892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720</xdr:colOff>
      <xdr:row>5</xdr:row>
      <xdr:rowOff>720</xdr:rowOff>
    </xdr:from>
    <xdr:to>
      <xdr:col>10</xdr:col>
      <xdr:colOff>579240</xdr:colOff>
      <xdr:row>20</xdr:row>
      <xdr:rowOff>129600</xdr:rowOff>
    </xdr:to>
    <xdr:pic>
      <xdr:nvPicPr>
        <xdr:cNvPr id="5" name="Billede 4" descr=""/>
        <xdr:cNvPicPr/>
      </xdr:nvPicPr>
      <xdr:blipFill>
        <a:blip r:embed="rId4"/>
        <a:stretch/>
      </xdr:blipFill>
      <xdr:spPr>
        <a:xfrm>
          <a:off x="4134240" y="810000"/>
          <a:ext cx="2350440" cy="2557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lforsk.dk/sites/elforsk.dk/files/media/dokumenter/2019-01/Den_lille_blaa_om_trykluft.pdf" TargetMode="Externa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6" activeCellId="0" sqref="J66"/>
    </sheetView>
  </sheetViews>
  <sheetFormatPr defaultRowHeight="13.5"/>
  <cols>
    <col collapsed="false" hidden="false" max="1" min="1" style="1" width="2.83673469387755"/>
    <col collapsed="false" hidden="false" max="2" min="2" style="1" width="82.75"/>
    <col collapsed="false" hidden="false" max="3" min="3" style="1" width="19.9795918367347"/>
    <col collapsed="false" hidden="false" max="4" min="4" style="1" width="9.04591836734694"/>
    <col collapsed="false" hidden="false" max="6" min="5" style="1" width="12.4183673469388"/>
    <col collapsed="false" hidden="false" max="7" min="7" style="1" width="10.8010204081633"/>
    <col collapsed="false" hidden="false" max="8" min="8" style="1" width="6.61224489795918"/>
    <col collapsed="false" hidden="false" max="9" min="9" style="1" width="3.51020408163265"/>
    <col collapsed="false" hidden="false" max="1025" min="10" style="1" width="9.04591836734694"/>
  </cols>
  <sheetData>
    <row r="1" customFormat="false" ht="12.8" hidden="false" customHeight="false" outlineLevel="0" collapsed="false">
      <c r="A1" s="2"/>
      <c r="B1" s="3"/>
      <c r="C1" s="4"/>
      <c r="D1" s="3" t="s">
        <v>0</v>
      </c>
      <c r="E1" s="3"/>
      <c r="F1" s="3"/>
      <c r="G1" s="3"/>
      <c r="H1" s="3"/>
      <c r="I1" s="5"/>
      <c r="J1" s="0"/>
      <c r="L1" s="0"/>
    </row>
    <row r="2" customFormat="false" ht="32.25" hidden="false" customHeight="true" outlineLevel="0" collapsed="false">
      <c r="A2" s="6"/>
      <c r="B2" s="7" t="s">
        <v>1</v>
      </c>
      <c r="C2" s="8" t="s">
        <v>2</v>
      </c>
      <c r="D2" s="8"/>
      <c r="E2" s="8"/>
      <c r="F2" s="8"/>
      <c r="G2" s="8"/>
      <c r="H2" s="9"/>
      <c r="I2" s="10"/>
      <c r="J2" s="0"/>
      <c r="L2" s="0"/>
    </row>
    <row r="3" customFormat="false" ht="22.5" hidden="false" customHeight="true" outlineLevel="0" collapsed="false">
      <c r="A3" s="6"/>
      <c r="B3" s="11"/>
      <c r="C3" s="12" t="n">
        <v>2020</v>
      </c>
      <c r="D3" s="13"/>
      <c r="E3" s="13"/>
      <c r="F3" s="13"/>
      <c r="G3" s="13"/>
      <c r="H3" s="14"/>
      <c r="I3" s="10"/>
      <c r="J3" s="0"/>
      <c r="L3" s="0"/>
    </row>
    <row r="4" customFormat="false" ht="20.25" hidden="false" customHeight="true" outlineLevel="0" collapsed="false">
      <c r="A4" s="6"/>
      <c r="B4" s="15" t="s">
        <v>3</v>
      </c>
      <c r="C4" s="13"/>
      <c r="D4" s="13"/>
      <c r="E4" s="13"/>
      <c r="F4" s="13"/>
      <c r="G4" s="13"/>
      <c r="H4" s="14"/>
      <c r="I4" s="10"/>
      <c r="J4" s="0"/>
      <c r="L4" s="0"/>
    </row>
    <row r="5" customFormat="false" ht="20.25" hidden="false" customHeight="true" outlineLevel="0" collapsed="false">
      <c r="A5" s="6"/>
      <c r="B5" s="15" t="s">
        <v>4</v>
      </c>
      <c r="C5" s="16" t="n">
        <v>0.7</v>
      </c>
      <c r="D5" s="17" t="s">
        <v>5</v>
      </c>
      <c r="E5" s="13"/>
      <c r="F5" s="13"/>
      <c r="G5" s="13"/>
      <c r="H5" s="14"/>
      <c r="I5" s="10"/>
      <c r="J5" s="0"/>
      <c r="L5" s="0"/>
    </row>
    <row r="6" customFormat="false" ht="20.25" hidden="false" customHeight="true" outlineLevel="0" collapsed="false">
      <c r="A6" s="6"/>
      <c r="B6" s="15" t="s">
        <v>2</v>
      </c>
      <c r="C6" s="16" t="n">
        <v>0.55</v>
      </c>
      <c r="D6" s="17" t="s">
        <v>5</v>
      </c>
      <c r="E6" s="13"/>
      <c r="F6" s="13"/>
      <c r="G6" s="13"/>
      <c r="H6" s="13"/>
      <c r="I6" s="10"/>
      <c r="J6" s="0"/>
      <c r="L6" s="0"/>
    </row>
    <row r="7" customFormat="false" ht="20.25" hidden="false" customHeight="true" outlineLevel="0" collapsed="false">
      <c r="A7" s="6"/>
      <c r="B7" s="18" t="s">
        <v>6</v>
      </c>
      <c r="C7" s="19"/>
      <c r="D7" s="20"/>
      <c r="E7" s="13"/>
      <c r="F7" s="13"/>
      <c r="G7" s="13"/>
      <c r="H7" s="13"/>
      <c r="I7" s="10"/>
      <c r="J7" s="0"/>
      <c r="L7" s="0"/>
    </row>
    <row r="8" customFormat="false" ht="20.25" hidden="false" customHeight="true" outlineLevel="0" collapsed="false">
      <c r="A8" s="6"/>
      <c r="B8" s="17" t="s">
        <v>7</v>
      </c>
      <c r="C8" s="21" t="n">
        <v>25</v>
      </c>
      <c r="D8" s="17" t="s">
        <v>8</v>
      </c>
      <c r="E8" s="13"/>
      <c r="F8" s="13"/>
      <c r="G8" s="13"/>
      <c r="H8" s="13"/>
      <c r="I8" s="10"/>
      <c r="J8" s="0"/>
      <c r="L8" s="0"/>
    </row>
    <row r="9" customFormat="false" ht="20.25" hidden="false" customHeight="true" outlineLevel="0" collapsed="false">
      <c r="A9" s="6"/>
      <c r="B9" s="17" t="s">
        <v>9</v>
      </c>
      <c r="C9" s="21" t="n">
        <v>25</v>
      </c>
      <c r="D9" s="17" t="s">
        <v>10</v>
      </c>
      <c r="E9" s="13"/>
      <c r="F9" s="13"/>
      <c r="G9" s="13"/>
      <c r="H9" s="13"/>
      <c r="I9" s="10"/>
      <c r="J9" s="0"/>
      <c r="L9" s="0"/>
    </row>
    <row r="10" customFormat="false" ht="20.25" hidden="false" customHeight="true" outlineLevel="0" collapsed="false">
      <c r="A10" s="6"/>
      <c r="B10" s="17" t="s">
        <v>11</v>
      </c>
      <c r="C10" s="21" t="n">
        <v>20</v>
      </c>
      <c r="D10" s="17" t="s">
        <v>10</v>
      </c>
      <c r="E10" s="13"/>
      <c r="F10" s="22" t="s">
        <v>12</v>
      </c>
      <c r="G10" s="22"/>
      <c r="H10" s="13"/>
      <c r="I10" s="10"/>
      <c r="J10" s="1" t="s">
        <v>13</v>
      </c>
      <c r="L10" s="0"/>
    </row>
    <row r="11" customFormat="false" ht="20.25" hidden="false" customHeight="true" outlineLevel="0" collapsed="false">
      <c r="A11" s="6"/>
      <c r="B11" s="13"/>
      <c r="C11" s="13" t="n">
        <f aca="false">SUM(C9:C10)</f>
        <v>45</v>
      </c>
      <c r="D11" s="13"/>
      <c r="E11" s="13"/>
      <c r="F11" s="22"/>
      <c r="G11" s="22"/>
      <c r="H11" s="13"/>
      <c r="I11" s="10"/>
      <c r="L11" s="0"/>
    </row>
    <row r="12" customFormat="false" ht="20.25" hidden="false" customHeight="true" outlineLevel="0" collapsed="false">
      <c r="A12" s="6"/>
      <c r="B12" s="13"/>
      <c r="C12" s="13"/>
      <c r="D12" s="13"/>
      <c r="E12" s="13"/>
      <c r="F12" s="13"/>
      <c r="G12" s="13"/>
      <c r="H12" s="13"/>
      <c r="I12" s="10"/>
      <c r="L12" s="0"/>
    </row>
    <row r="13" customFormat="false" ht="20.25" hidden="false" customHeight="true" outlineLevel="0" collapsed="false">
      <c r="A13" s="6"/>
      <c r="B13" s="17" t="s">
        <v>14</v>
      </c>
      <c r="C13" s="23" t="n">
        <v>12</v>
      </c>
      <c r="D13" s="17" t="s">
        <v>15</v>
      </c>
      <c r="E13" s="13"/>
      <c r="F13" s="13"/>
      <c r="G13" s="13"/>
      <c r="H13" s="13"/>
      <c r="I13" s="10"/>
      <c r="L13" s="0"/>
    </row>
    <row r="14" customFormat="false" ht="20.25" hidden="false" customHeight="true" outlineLevel="0" collapsed="false">
      <c r="A14" s="6"/>
      <c r="B14" s="17" t="s">
        <v>16</v>
      </c>
      <c r="C14" s="23" t="n">
        <v>5</v>
      </c>
      <c r="D14" s="17" t="s">
        <v>17</v>
      </c>
      <c r="E14" s="13"/>
      <c r="F14" s="13"/>
      <c r="G14" s="13"/>
      <c r="H14" s="13"/>
      <c r="I14" s="10"/>
      <c r="L14" s="0"/>
    </row>
    <row r="15" customFormat="false" ht="20.25" hidden="false" customHeight="true" outlineLevel="0" collapsed="false">
      <c r="A15" s="6"/>
      <c r="B15" s="17" t="s">
        <v>18</v>
      </c>
      <c r="C15" s="23" t="n">
        <v>48</v>
      </c>
      <c r="D15" s="17" t="s">
        <v>19</v>
      </c>
      <c r="E15" s="13"/>
      <c r="F15" s="13"/>
      <c r="G15" s="13"/>
      <c r="H15" s="13"/>
      <c r="I15" s="10"/>
      <c r="L15" s="0"/>
    </row>
    <row r="16" customFormat="false" ht="20.25" hidden="false" customHeight="true" outlineLevel="0" collapsed="false">
      <c r="A16" s="6"/>
      <c r="B16" s="13"/>
      <c r="C16" s="13"/>
      <c r="D16" s="13"/>
      <c r="E16" s="13"/>
      <c r="F16" s="13"/>
      <c r="G16" s="13"/>
      <c r="H16" s="13"/>
      <c r="I16" s="10"/>
      <c r="L16" s="0"/>
    </row>
    <row r="17" customFormat="false" ht="20.25" hidden="false" customHeight="true" outlineLevel="0" collapsed="false">
      <c r="A17" s="6"/>
      <c r="B17" s="24" t="s">
        <v>20</v>
      </c>
      <c r="C17" s="25" t="n">
        <f aca="false">C18+C19</f>
        <v>48000</v>
      </c>
      <c r="D17" s="17" t="s">
        <v>21</v>
      </c>
      <c r="E17" s="13"/>
      <c r="F17" s="13"/>
      <c r="G17" s="13"/>
      <c r="H17" s="13"/>
      <c r="I17" s="10"/>
      <c r="L17" s="0"/>
    </row>
    <row r="18" customFormat="false" ht="20.25" hidden="false" customHeight="true" outlineLevel="0" collapsed="false">
      <c r="A18" s="6"/>
      <c r="B18" s="26" t="s">
        <v>22</v>
      </c>
      <c r="C18" s="27" t="n">
        <f aca="false">(C9/C11)*C8*C13*C14*C15</f>
        <v>40000</v>
      </c>
      <c r="D18" s="17" t="s">
        <v>21</v>
      </c>
      <c r="E18" s="13"/>
      <c r="F18" s="13"/>
      <c r="G18" s="13"/>
      <c r="H18" s="13"/>
      <c r="I18" s="10"/>
      <c r="L18" s="0"/>
    </row>
    <row r="19" customFormat="false" ht="20.25" hidden="false" customHeight="true" outlineLevel="0" collapsed="false">
      <c r="A19" s="6"/>
      <c r="B19" s="26" t="s">
        <v>23</v>
      </c>
      <c r="C19" s="27" t="n">
        <f aca="false">C10/C11*0.25*C8*C13*C14*C15</f>
        <v>8000</v>
      </c>
      <c r="D19" s="17" t="s">
        <v>21</v>
      </c>
      <c r="E19" s="13"/>
      <c r="F19" s="13"/>
      <c r="G19" s="13"/>
      <c r="H19" s="13"/>
      <c r="I19" s="10"/>
      <c r="L19" s="0"/>
    </row>
    <row r="20" customFormat="false" ht="20.25" hidden="false" customHeight="true" outlineLevel="0" collapsed="false">
      <c r="A20" s="6"/>
      <c r="B20" s="11"/>
      <c r="C20" s="13"/>
      <c r="D20" s="13"/>
      <c r="E20" s="13"/>
      <c r="F20" s="13"/>
      <c r="G20" s="13"/>
      <c r="H20" s="13"/>
      <c r="I20" s="10"/>
      <c r="L20" s="0"/>
    </row>
    <row r="21" customFormat="false" ht="20.25" hidden="false" customHeight="true" outlineLevel="0" collapsed="false">
      <c r="A21" s="6"/>
      <c r="B21" s="28" t="s">
        <v>24</v>
      </c>
      <c r="C21" s="29" t="s">
        <v>25</v>
      </c>
      <c r="D21" s="30" t="s">
        <v>26</v>
      </c>
      <c r="E21" s="30" t="s">
        <v>27</v>
      </c>
      <c r="F21" s="30" t="s">
        <v>27</v>
      </c>
      <c r="G21" s="30" t="s">
        <v>28</v>
      </c>
      <c r="H21" s="31" t="s">
        <v>29</v>
      </c>
      <c r="I21" s="10"/>
      <c r="L21" s="0"/>
    </row>
    <row r="22" customFormat="false" ht="20.25" hidden="false" customHeight="true" outlineLevel="0" collapsed="false">
      <c r="A22" s="6"/>
      <c r="B22" s="32"/>
      <c r="C22" s="33"/>
      <c r="D22" s="33"/>
      <c r="E22" s="33" t="s">
        <v>30</v>
      </c>
      <c r="F22" s="33" t="s">
        <v>31</v>
      </c>
      <c r="G22" s="33"/>
      <c r="H22" s="34"/>
      <c r="I22" s="10"/>
      <c r="L22" s="0"/>
    </row>
    <row r="23" customFormat="false" ht="20.25" hidden="false" customHeight="true" outlineLevel="0" collapsed="false">
      <c r="A23" s="6"/>
      <c r="B23" s="35" t="s">
        <v>32</v>
      </c>
      <c r="C23" s="36" t="n">
        <v>1</v>
      </c>
      <c r="D23" s="37" t="s">
        <v>33</v>
      </c>
      <c r="E23" s="38" t="n">
        <f aca="false">0.06*C18*C23</f>
        <v>2400</v>
      </c>
      <c r="F23" s="39" t="n">
        <f aca="false">E23*$C$6</f>
        <v>1320</v>
      </c>
      <c r="G23" s="40" t="n">
        <v>500</v>
      </c>
      <c r="H23" s="41" t="n">
        <f aca="false">IF(F23&gt;0,G23/F23,0)</f>
        <v>0.378787878787879</v>
      </c>
      <c r="I23" s="10"/>
      <c r="L23" s="1" t="s">
        <v>34</v>
      </c>
    </row>
    <row r="24" customFormat="false" ht="36" hidden="false" customHeight="true" outlineLevel="0" collapsed="false">
      <c r="A24" s="6"/>
      <c r="B24" s="42" t="s">
        <v>35</v>
      </c>
      <c r="C24" s="36" t="n">
        <v>5</v>
      </c>
      <c r="D24" s="37" t="s">
        <v>36</v>
      </c>
      <c r="E24" s="38" t="n">
        <f aca="false">0.01*C24*(C17-E23)</f>
        <v>2280</v>
      </c>
      <c r="F24" s="39" t="n">
        <f aca="false">E24*$C$6</f>
        <v>1254</v>
      </c>
      <c r="G24" s="40" t="n">
        <v>500</v>
      </c>
      <c r="H24" s="41" t="n">
        <f aca="false">IF(F24&gt;0,G24/F24,0)</f>
        <v>0.398724082934609</v>
      </c>
      <c r="I24" s="10"/>
      <c r="L24" s="1" t="s">
        <v>37</v>
      </c>
    </row>
    <row r="25" customFormat="false" ht="20.25" hidden="false" customHeight="true" outlineLevel="0" collapsed="false">
      <c r="A25" s="6"/>
      <c r="B25" s="35" t="s">
        <v>38</v>
      </c>
      <c r="C25" s="36" t="n">
        <v>8</v>
      </c>
      <c r="D25" s="37" t="s">
        <v>39</v>
      </c>
      <c r="E25" s="38" t="n">
        <f aca="false">C25/100*(C17-E23-E24)</f>
        <v>3465.6</v>
      </c>
      <c r="F25" s="39" t="n">
        <f aca="false">E25*$C$6</f>
        <v>1906.08</v>
      </c>
      <c r="G25" s="40" t="n">
        <v>500</v>
      </c>
      <c r="H25" s="41" t="n">
        <f aca="false">IF(F25&gt;0,G25/F25,0)</f>
        <v>0.262318475614874</v>
      </c>
      <c r="I25" s="10"/>
      <c r="L25" s="1" t="s">
        <v>40</v>
      </c>
    </row>
    <row r="26" customFormat="false" ht="20.25" hidden="false" customHeight="true" outlineLevel="0" collapsed="false">
      <c r="A26" s="6"/>
      <c r="B26" s="35" t="s">
        <v>41</v>
      </c>
      <c r="C26" s="36" t="n">
        <v>10</v>
      </c>
      <c r="D26" s="37" t="s">
        <v>39</v>
      </c>
      <c r="E26" s="38" t="n">
        <f aca="false">E25*C26/100</f>
        <v>346.56</v>
      </c>
      <c r="F26" s="39" t="n">
        <f aca="false">E26*$C$6</f>
        <v>190.608</v>
      </c>
      <c r="G26" s="40" t="n">
        <v>500</v>
      </c>
      <c r="H26" s="41" t="n">
        <f aca="false">IF(F26&gt;0,G26/F26,0)</f>
        <v>2.62318475614874</v>
      </c>
      <c r="I26" s="10"/>
      <c r="L26" s="0"/>
    </row>
    <row r="27" customFormat="false" ht="20.25" hidden="false" customHeight="true" outlineLevel="0" collapsed="false">
      <c r="A27" s="6"/>
      <c r="B27" s="35" t="s">
        <v>42</v>
      </c>
      <c r="C27" s="36" t="n">
        <v>90</v>
      </c>
      <c r="D27" s="37" t="s">
        <v>39</v>
      </c>
      <c r="E27" s="39" t="n">
        <f aca="false">C27/100*C19</f>
        <v>7200</v>
      </c>
      <c r="F27" s="39" t="n">
        <f aca="false">E27*$C$6</f>
        <v>3960</v>
      </c>
      <c r="G27" s="40" t="n">
        <v>500</v>
      </c>
      <c r="H27" s="41" t="n">
        <f aca="false">IF(F27&gt;0,G27/F27,0)</f>
        <v>0.126262626262626</v>
      </c>
      <c r="I27" s="10"/>
      <c r="L27" s="0"/>
    </row>
    <row r="28" customFormat="false" ht="27" hidden="false" customHeight="true" outlineLevel="0" collapsed="false">
      <c r="A28" s="6"/>
      <c r="B28" s="43" t="s">
        <v>43</v>
      </c>
      <c r="C28" s="44"/>
      <c r="D28" s="44"/>
      <c r="E28" s="45" t="n">
        <f aca="false">SUM(E23:E27)</f>
        <v>15692.16</v>
      </c>
      <c r="F28" s="46" t="n">
        <f aca="false">SUM(F23:F27)</f>
        <v>8630.688</v>
      </c>
      <c r="G28" s="45" t="n">
        <f aca="false">SUM(G23:G27)</f>
        <v>2500</v>
      </c>
      <c r="H28" s="47" t="n">
        <f aca="false">IF(F28&gt;0,G28/F28,0)</f>
        <v>0.289664045322922</v>
      </c>
      <c r="I28" s="10"/>
      <c r="L28" s="0"/>
    </row>
    <row r="29" customFormat="false" ht="13.5" hidden="false" customHeight="false" outlineLevel="0" collapsed="false">
      <c r="A29" s="48"/>
      <c r="B29" s="49"/>
      <c r="C29" s="49"/>
      <c r="D29" s="49"/>
      <c r="E29" s="49"/>
      <c r="F29" s="49"/>
      <c r="G29" s="49"/>
      <c r="H29" s="49"/>
      <c r="I29" s="50"/>
      <c r="L29" s="0"/>
    </row>
    <row r="30" customFormat="false" ht="18" hidden="false" customHeight="true" outlineLevel="0" collapsed="false">
      <c r="A30" s="13"/>
      <c r="B30" s="51" t="s">
        <v>44</v>
      </c>
      <c r="C30" s="13"/>
      <c r="D30" s="13"/>
      <c r="E30" s="13"/>
      <c r="F30" s="13"/>
      <c r="G30" s="13"/>
      <c r="H30" s="13"/>
      <c r="I30" s="13"/>
      <c r="L30" s="0"/>
    </row>
    <row r="31" customFormat="false" ht="20.45" hidden="false" customHeight="true" outlineLevel="0" collapsed="false">
      <c r="A31" s="13"/>
      <c r="B31" s="51"/>
      <c r="C31" s="29" t="s">
        <v>45</v>
      </c>
      <c r="D31" s="30" t="s">
        <v>26</v>
      </c>
      <c r="E31" s="30" t="s">
        <v>27</v>
      </c>
      <c r="F31" s="30" t="s">
        <v>27</v>
      </c>
      <c r="G31" s="30" t="s">
        <v>28</v>
      </c>
      <c r="H31" s="31" t="s">
        <v>29</v>
      </c>
      <c r="I31" s="13"/>
      <c r="L31" s="1" t="s">
        <v>46</v>
      </c>
    </row>
    <row r="32" customFormat="false" ht="13.5" hidden="false" customHeight="false" outlineLevel="0" collapsed="false">
      <c r="A32" s="13"/>
      <c r="B32" s="13"/>
      <c r="C32" s="33"/>
      <c r="D32" s="33"/>
      <c r="E32" s="33" t="s">
        <v>30</v>
      </c>
      <c r="F32" s="33" t="s">
        <v>31</v>
      </c>
      <c r="G32" s="33"/>
      <c r="H32" s="34"/>
      <c r="I32" s="13"/>
      <c r="L32" s="0"/>
    </row>
    <row r="33" customFormat="false" ht="12.8" hidden="false" customHeight="false" outlineLevel="0" collapsed="false">
      <c r="A33" s="13"/>
      <c r="B33" s="35" t="s">
        <v>47</v>
      </c>
      <c r="C33" s="52" t="n">
        <v>0.8</v>
      </c>
      <c r="D33" s="37" t="s">
        <v>39</v>
      </c>
      <c r="E33" s="53" t="n">
        <f aca="false">C18*C33</f>
        <v>32000</v>
      </c>
      <c r="F33" s="39" t="n">
        <f aca="false">E33*$C$5</f>
        <v>22400</v>
      </c>
      <c r="G33" s="54" t="n">
        <v>50000</v>
      </c>
      <c r="H33" s="41" t="n">
        <f aca="false">IF(F33&gt;0,G33/F33,0)</f>
        <v>2.23214285714286</v>
      </c>
      <c r="I33" s="13"/>
      <c r="L33" s="1" t="s">
        <v>48</v>
      </c>
    </row>
    <row r="34" customFormat="false" ht="12.8" hidden="false" customHeight="false" outlineLevel="0" collapsed="false">
      <c r="A34" s="13"/>
      <c r="B34" s="35" t="s">
        <v>49</v>
      </c>
      <c r="C34" s="52" t="n">
        <v>0.65</v>
      </c>
      <c r="D34" s="37" t="s">
        <v>39</v>
      </c>
      <c r="E34" s="53" t="n">
        <f aca="false">C18*C34</f>
        <v>26000</v>
      </c>
      <c r="F34" s="39" t="n">
        <f aca="false">E34*$C$5</f>
        <v>18200</v>
      </c>
      <c r="G34" s="54" t="n">
        <v>50000</v>
      </c>
      <c r="H34" s="41" t="n">
        <f aca="false">IF(F34&gt;0,G34/F34,0)</f>
        <v>2.74725274725275</v>
      </c>
      <c r="I34" s="13"/>
      <c r="L34" s="1" t="s">
        <v>50</v>
      </c>
    </row>
    <row r="35" customFormat="false" ht="12.75" hidden="false" customHeight="false" outlineLevel="0" collapsed="false">
      <c r="A35" s="13"/>
      <c r="B35" s="13"/>
      <c r="C35" s="13"/>
      <c r="D35" s="13"/>
      <c r="E35" s="13"/>
      <c r="F35" s="13"/>
      <c r="G35" s="13"/>
      <c r="H35" s="13"/>
      <c r="I35" s="13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 t="n">
        <f aca="false">F28+F34</f>
        <v>26830.688</v>
      </c>
      <c r="G36" s="0" t="n">
        <f aca="false">G28+G34</f>
        <v>52500</v>
      </c>
      <c r="H36" s="41" t="n">
        <f aca="false">IF(F36&gt;0,G36/F36,0)</f>
        <v>1.95671463959478</v>
      </c>
      <c r="I36" s="0"/>
    </row>
    <row r="37" customFormat="false" ht="12.75" hidden="false" customHeight="false" outlineLevel="0" collapsed="false">
      <c r="A37" s="2"/>
      <c r="B37" s="3"/>
      <c r="C37" s="3"/>
      <c r="D37" s="3"/>
      <c r="E37" s="3"/>
      <c r="F37" s="3"/>
      <c r="G37" s="3"/>
      <c r="H37" s="3"/>
      <c r="I37" s="5"/>
    </row>
    <row r="38" customFormat="false" ht="32.25" hidden="false" customHeight="true" outlineLevel="0" collapsed="false">
      <c r="A38" s="6"/>
      <c r="B38" s="7" t="s">
        <v>51</v>
      </c>
      <c r="C38" s="8"/>
      <c r="D38" s="8"/>
      <c r="E38" s="8"/>
      <c r="F38" s="8"/>
      <c r="G38" s="8"/>
      <c r="H38" s="9"/>
      <c r="I38" s="10"/>
    </row>
    <row r="39" customFormat="false" ht="22.5" hidden="false" customHeight="true" outlineLevel="0" collapsed="false">
      <c r="A39" s="6"/>
      <c r="B39" s="11"/>
      <c r="C39" s="12" t="n">
        <v>2020</v>
      </c>
      <c r="D39" s="13"/>
      <c r="E39" s="13"/>
      <c r="F39" s="13"/>
      <c r="G39" s="13"/>
      <c r="H39" s="14"/>
      <c r="I39" s="10"/>
    </row>
    <row r="40" customFormat="false" ht="20.25" hidden="false" customHeight="true" outlineLevel="0" collapsed="false">
      <c r="A40" s="6"/>
      <c r="B40" s="15" t="s">
        <v>52</v>
      </c>
      <c r="C40" s="13"/>
      <c r="D40" s="13"/>
      <c r="E40" s="13"/>
      <c r="F40" s="13"/>
      <c r="G40" s="13"/>
      <c r="H40" s="14"/>
      <c r="I40" s="10"/>
    </row>
    <row r="41" customFormat="false" ht="20.25" hidden="false" customHeight="true" outlineLevel="0" collapsed="false">
      <c r="A41" s="6"/>
      <c r="B41" s="15"/>
      <c r="C41" s="13"/>
      <c r="D41" s="13"/>
      <c r="E41" s="13"/>
      <c r="F41" s="13"/>
      <c r="G41" s="13"/>
      <c r="H41" s="13"/>
      <c r="I41" s="10"/>
    </row>
    <row r="42" customFormat="false" ht="20.25" hidden="false" customHeight="true" outlineLevel="0" collapsed="false">
      <c r="A42" s="6"/>
      <c r="B42" s="55" t="s">
        <v>6</v>
      </c>
      <c r="C42" s="56" t="s">
        <v>53</v>
      </c>
      <c r="D42" s="57"/>
      <c r="E42" s="13"/>
      <c r="F42" s="13"/>
      <c r="G42" s="13"/>
      <c r="H42" s="13"/>
      <c r="I42" s="10"/>
    </row>
    <row r="43" customFormat="false" ht="20.25" hidden="false" customHeight="true" outlineLevel="0" collapsed="false">
      <c r="A43" s="6"/>
      <c r="B43" s="17" t="s">
        <v>7</v>
      </c>
      <c r="C43" s="58" t="n">
        <v>37</v>
      </c>
      <c r="D43" s="59" t="s">
        <v>8</v>
      </c>
      <c r="E43" s="13"/>
      <c r="F43" s="13"/>
      <c r="G43" s="13"/>
      <c r="H43" s="13"/>
      <c r="I43" s="10"/>
    </row>
    <row r="44" customFormat="false" ht="20.25" hidden="false" customHeight="true" outlineLevel="0" collapsed="false">
      <c r="A44" s="6"/>
      <c r="B44" s="17" t="s">
        <v>54</v>
      </c>
      <c r="C44" s="23" t="n">
        <v>10</v>
      </c>
      <c r="D44" s="17" t="s">
        <v>8</v>
      </c>
      <c r="E44" s="13"/>
      <c r="F44" s="13"/>
      <c r="G44" s="13"/>
      <c r="H44" s="13"/>
      <c r="I44" s="10"/>
    </row>
    <row r="45" customFormat="false" ht="20.25" hidden="false" customHeight="true" outlineLevel="0" collapsed="false">
      <c r="A45" s="6"/>
      <c r="B45" s="13"/>
      <c r="C45" s="60"/>
      <c r="D45" s="13"/>
      <c r="E45" s="13"/>
      <c r="F45" s="61"/>
      <c r="G45" s="61"/>
      <c r="H45" s="13"/>
      <c r="I45" s="10"/>
    </row>
    <row r="46" customFormat="false" ht="20.25" hidden="false" customHeight="true" outlineLevel="0" collapsed="false">
      <c r="A46" s="6"/>
      <c r="B46" s="13"/>
      <c r="C46" s="13"/>
      <c r="D46" s="13"/>
      <c r="E46" s="13"/>
      <c r="F46" s="61"/>
      <c r="G46" s="61"/>
      <c r="H46" s="13"/>
      <c r="I46" s="10"/>
    </row>
    <row r="47" customFormat="false" ht="20.25" hidden="false" customHeight="true" outlineLevel="0" collapsed="false">
      <c r="A47" s="6"/>
      <c r="B47" s="13"/>
      <c r="C47" s="13"/>
      <c r="D47" s="13"/>
      <c r="E47" s="13"/>
      <c r="F47" s="13"/>
      <c r="G47" s="13"/>
      <c r="H47" s="13"/>
      <c r="I47" s="10"/>
    </row>
    <row r="48" customFormat="false" ht="20.25" hidden="false" customHeight="true" outlineLevel="0" collapsed="false">
      <c r="A48" s="6"/>
      <c r="B48" s="17" t="s">
        <v>14</v>
      </c>
      <c r="C48" s="23" t="n">
        <v>24</v>
      </c>
      <c r="D48" s="17" t="s">
        <v>15</v>
      </c>
      <c r="E48" s="13"/>
      <c r="F48" s="13"/>
      <c r="G48" s="13"/>
      <c r="H48" s="13"/>
      <c r="I48" s="10"/>
    </row>
    <row r="49" customFormat="false" ht="20.25" hidden="false" customHeight="true" outlineLevel="0" collapsed="false">
      <c r="A49" s="6"/>
      <c r="B49" s="17" t="s">
        <v>16</v>
      </c>
      <c r="C49" s="23" t="n">
        <v>7</v>
      </c>
      <c r="D49" s="17" t="s">
        <v>17</v>
      </c>
      <c r="E49" s="13"/>
      <c r="F49" s="13"/>
      <c r="G49" s="13"/>
      <c r="H49" s="13"/>
      <c r="I49" s="10"/>
    </row>
    <row r="50" customFormat="false" ht="20.25" hidden="false" customHeight="true" outlineLevel="0" collapsed="false">
      <c r="A50" s="6"/>
      <c r="B50" s="17" t="s">
        <v>18</v>
      </c>
      <c r="C50" s="23" t="n">
        <v>52</v>
      </c>
      <c r="D50" s="17" t="s">
        <v>19</v>
      </c>
      <c r="E50" s="13"/>
      <c r="F50" s="13"/>
      <c r="G50" s="13"/>
      <c r="H50" s="13"/>
      <c r="I50" s="10"/>
    </row>
    <row r="51" customFormat="false" ht="20.25" hidden="false" customHeight="true" outlineLevel="0" collapsed="false">
      <c r="A51" s="6"/>
      <c r="B51" s="13"/>
      <c r="C51" s="13"/>
      <c r="D51" s="13"/>
      <c r="E51" s="13"/>
      <c r="F51" s="13"/>
      <c r="G51" s="13"/>
      <c r="H51" s="13"/>
      <c r="I51" s="10"/>
    </row>
    <row r="52" customFormat="false" ht="20.25" hidden="false" customHeight="true" outlineLevel="0" collapsed="false">
      <c r="A52" s="6"/>
      <c r="B52" s="24" t="s">
        <v>20</v>
      </c>
      <c r="C52" s="25" t="n">
        <f aca="false">C53+C54</f>
        <v>87360</v>
      </c>
      <c r="D52" s="17" t="s">
        <v>21</v>
      </c>
      <c r="E52" s="13"/>
      <c r="F52" s="13"/>
      <c r="G52" s="13"/>
      <c r="H52" s="13"/>
      <c r="I52" s="10"/>
    </row>
    <row r="53" customFormat="false" ht="20.25" hidden="false" customHeight="true" outlineLevel="0" collapsed="false">
      <c r="A53" s="6"/>
      <c r="B53" s="26" t="s">
        <v>22</v>
      </c>
      <c r="C53" s="62" t="n">
        <f aca="false">C44*C48*C49*C50</f>
        <v>87360</v>
      </c>
      <c r="D53" s="17" t="s">
        <v>21</v>
      </c>
      <c r="E53" s="13"/>
      <c r="F53" s="13"/>
      <c r="G53" s="13"/>
      <c r="H53" s="13"/>
      <c r="I53" s="10"/>
    </row>
    <row r="54" customFormat="false" ht="20.25" hidden="false" customHeight="true" outlineLevel="0" collapsed="false">
      <c r="A54" s="6"/>
      <c r="B54" s="11"/>
      <c r="C54" s="63"/>
      <c r="D54" s="13"/>
      <c r="E54" s="13"/>
      <c r="F54" s="13"/>
      <c r="G54" s="13"/>
      <c r="H54" s="13"/>
      <c r="I54" s="10"/>
    </row>
    <row r="55" customFormat="false" ht="20.25" hidden="false" customHeight="true" outlineLevel="0" collapsed="false">
      <c r="A55" s="6"/>
      <c r="B55" s="11"/>
      <c r="C55" s="13"/>
      <c r="D55" s="13"/>
      <c r="E55" s="13"/>
      <c r="F55" s="13"/>
      <c r="G55" s="13"/>
      <c r="H55" s="13"/>
      <c r="I55" s="10"/>
    </row>
    <row r="56" customFormat="false" ht="20.25" hidden="false" customHeight="true" outlineLevel="0" collapsed="false">
      <c r="A56" s="6"/>
      <c r="B56" s="28" t="s">
        <v>24</v>
      </c>
      <c r="C56" s="29" t="s">
        <v>25</v>
      </c>
      <c r="D56" s="30" t="s">
        <v>26</v>
      </c>
      <c r="E56" s="30" t="s">
        <v>27</v>
      </c>
      <c r="F56" s="30" t="s">
        <v>27</v>
      </c>
      <c r="G56" s="30" t="s">
        <v>28</v>
      </c>
      <c r="H56" s="31" t="s">
        <v>29</v>
      </c>
      <c r="I56" s="10"/>
    </row>
    <row r="57" customFormat="false" ht="20.25" hidden="false" customHeight="true" outlineLevel="0" collapsed="false">
      <c r="A57" s="6"/>
      <c r="B57" s="32"/>
      <c r="C57" s="33"/>
      <c r="D57" s="33"/>
      <c r="E57" s="33" t="s">
        <v>30</v>
      </c>
      <c r="F57" s="33" t="s">
        <v>31</v>
      </c>
      <c r="G57" s="33"/>
      <c r="H57" s="34"/>
      <c r="I57" s="10"/>
    </row>
    <row r="58" customFormat="false" ht="20.25" hidden="false" customHeight="true" outlineLevel="0" collapsed="false">
      <c r="A58" s="6"/>
      <c r="B58" s="35" t="s">
        <v>55</v>
      </c>
      <c r="C58" s="36" t="n">
        <v>1</v>
      </c>
      <c r="D58" s="37" t="s">
        <v>33</v>
      </c>
      <c r="E58" s="38" t="n">
        <f aca="false">0.06*C53*C58</f>
        <v>5241.6</v>
      </c>
      <c r="F58" s="39" t="n">
        <f aca="false">E58*$C$6</f>
        <v>2882.88</v>
      </c>
      <c r="G58" s="40" t="n">
        <v>800</v>
      </c>
      <c r="H58" s="41" t="n">
        <f aca="false">IF(F58&gt;0,G58/F58,0)</f>
        <v>0.277500277500277</v>
      </c>
      <c r="I58" s="10"/>
    </row>
    <row r="59" customFormat="false" ht="36" hidden="false" customHeight="true" outlineLevel="0" collapsed="false">
      <c r="A59" s="6"/>
      <c r="B59" s="42" t="s">
        <v>35</v>
      </c>
      <c r="C59" s="36" t="n">
        <v>10</v>
      </c>
      <c r="D59" s="37" t="s">
        <v>36</v>
      </c>
      <c r="E59" s="38" t="n">
        <f aca="false">0.01*C59*(C52-E58)</f>
        <v>8211.84</v>
      </c>
      <c r="F59" s="39" t="n">
        <f aca="false">E59*$C$6</f>
        <v>4516.512</v>
      </c>
      <c r="G59" s="40" t="n">
        <v>800</v>
      </c>
      <c r="H59" s="41" t="n">
        <f aca="false">IF(F59&gt;0,G59/F59,0)</f>
        <v>0.177127836702305</v>
      </c>
      <c r="I59" s="10"/>
    </row>
    <row r="60" customFormat="false" ht="20.25" hidden="false" customHeight="true" outlineLevel="0" collapsed="false">
      <c r="A60" s="6"/>
      <c r="B60" s="35" t="s">
        <v>38</v>
      </c>
      <c r="C60" s="36" t="n">
        <v>5</v>
      </c>
      <c r="D60" s="37" t="s">
        <v>39</v>
      </c>
      <c r="E60" s="38" t="n">
        <f aca="false">C60/100*(C52-E58-E59)</f>
        <v>3695.328</v>
      </c>
      <c r="F60" s="39" t="n">
        <f aca="false">E60*$C$6</f>
        <v>2032.4304</v>
      </c>
      <c r="G60" s="40" t="n">
        <v>800</v>
      </c>
      <c r="H60" s="41" t="n">
        <f aca="false">IF(F60&gt;0,G60/F60,0)</f>
        <v>0.393617414894011</v>
      </c>
      <c r="I60" s="10"/>
    </row>
    <row r="61" customFormat="false" ht="20.25" hidden="false" customHeight="true" outlineLevel="0" collapsed="false">
      <c r="A61" s="6"/>
      <c r="B61" s="35" t="s">
        <v>41</v>
      </c>
      <c r="C61" s="36" t="n">
        <v>20</v>
      </c>
      <c r="D61" s="37" t="s">
        <v>39</v>
      </c>
      <c r="E61" s="38" t="n">
        <f aca="false">E60*C61/100</f>
        <v>739.0656</v>
      </c>
      <c r="F61" s="39" t="n">
        <f aca="false">E61*$C$6</f>
        <v>406.48608</v>
      </c>
      <c r="G61" s="40" t="n">
        <v>800</v>
      </c>
      <c r="H61" s="41" t="n">
        <f aca="false">IF(F61&gt;0,G61/F61,0)</f>
        <v>1.96808707447005</v>
      </c>
      <c r="I61" s="10"/>
    </row>
    <row r="62" customFormat="false" ht="12.8" hidden="false" customHeight="false" outlineLevel="0" collapsed="false">
      <c r="A62" s="48"/>
      <c r="B62" s="35" t="s">
        <v>42</v>
      </c>
      <c r="C62" s="36" t="n">
        <v>90</v>
      </c>
      <c r="D62" s="37" t="s">
        <v>39</v>
      </c>
      <c r="E62" s="39" t="n">
        <f aca="false">C62/100*C54</f>
        <v>0</v>
      </c>
      <c r="F62" s="39" t="n">
        <f aca="false">E62*$C$6</f>
        <v>0</v>
      </c>
      <c r="G62" s="40" t="n">
        <v>800</v>
      </c>
      <c r="H62" s="41" t="n">
        <f aca="false">IF(F62&gt;0,G62/F62,0)</f>
        <v>0</v>
      </c>
      <c r="I62" s="50"/>
    </row>
    <row r="63" customFormat="false" ht="18.75" hidden="false" customHeight="false" outlineLevel="0" collapsed="false">
      <c r="A63" s="6"/>
      <c r="B63" s="43" t="s">
        <v>43</v>
      </c>
      <c r="C63" s="44"/>
      <c r="D63" s="44"/>
      <c r="E63" s="46" t="n">
        <f aca="false">SUM(E58:E62)</f>
        <v>17887.8336</v>
      </c>
      <c r="F63" s="46" t="n">
        <f aca="false">SUM(F58:F62)</f>
        <v>9838.30848</v>
      </c>
      <c r="G63" s="46" t="n">
        <f aca="false">SUM(G58:G62)</f>
        <v>4000</v>
      </c>
      <c r="H63" s="64" t="n">
        <f aca="false">IF(F63&gt;0,G63/F63,0)</f>
        <v>0.406573956095347</v>
      </c>
      <c r="I63" s="10"/>
    </row>
    <row r="64" customFormat="false" ht="13.5" hidden="false" customHeight="false" outlineLevel="0" collapsed="false">
      <c r="A64" s="48"/>
      <c r="B64" s="49"/>
      <c r="C64" s="49"/>
      <c r="D64" s="49"/>
      <c r="E64" s="49"/>
      <c r="F64" s="49"/>
      <c r="G64" s="49"/>
      <c r="H64" s="49"/>
      <c r="I64" s="50"/>
    </row>
    <row r="65" customFormat="false" ht="13.5" hidden="false" customHeight="false" outlineLevel="0" collapsed="false">
      <c r="B65" s="0"/>
      <c r="C65" s="0"/>
      <c r="D65" s="0"/>
      <c r="E65" s="0"/>
      <c r="F65" s="0"/>
      <c r="G65" s="0"/>
      <c r="H65" s="0"/>
      <c r="I65" s="0"/>
    </row>
    <row r="66" customFormat="false" ht="13.5" hidden="false" customHeight="true" outlineLevel="0" collapsed="false">
      <c r="B66" s="51" t="s">
        <v>44</v>
      </c>
      <c r="C66" s="13"/>
      <c r="D66" s="13"/>
      <c r="E66" s="13"/>
      <c r="F66" s="13"/>
      <c r="G66" s="13"/>
      <c r="H66" s="13"/>
      <c r="I66" s="13"/>
    </row>
    <row r="67" customFormat="false" ht="27" hidden="false" customHeight="true" outlineLevel="0" collapsed="false">
      <c r="B67" s="51"/>
      <c r="C67" s="29" t="s">
        <v>45</v>
      </c>
      <c r="D67" s="30" t="s">
        <v>26</v>
      </c>
      <c r="E67" s="30" t="s">
        <v>27</v>
      </c>
      <c r="F67" s="30" t="s">
        <v>27</v>
      </c>
      <c r="G67" s="30" t="s">
        <v>28</v>
      </c>
      <c r="H67" s="31" t="s">
        <v>29</v>
      </c>
      <c r="I67" s="13"/>
    </row>
    <row r="68" customFormat="false" ht="13.5" hidden="false" customHeight="false" outlineLevel="0" collapsed="false">
      <c r="B68" s="13"/>
      <c r="C68" s="33"/>
      <c r="D68" s="33"/>
      <c r="E68" s="33" t="s">
        <v>30</v>
      </c>
      <c r="F68" s="33" t="s">
        <v>31</v>
      </c>
      <c r="G68" s="33"/>
      <c r="H68" s="34"/>
      <c r="I68" s="13"/>
    </row>
    <row r="69" customFormat="false" ht="12.8" hidden="false" customHeight="false" outlineLevel="0" collapsed="false">
      <c r="B69" s="35" t="s">
        <v>47</v>
      </c>
      <c r="C69" s="52" t="n">
        <v>0.8</v>
      </c>
      <c r="D69" s="37" t="s">
        <v>39</v>
      </c>
      <c r="E69" s="39" t="n">
        <f aca="false">C53*C69</f>
        <v>69888</v>
      </c>
      <c r="F69" s="39" t="n">
        <f aca="false">E69*$C$5</f>
        <v>48921.6</v>
      </c>
      <c r="G69" s="40" t="n">
        <v>80000</v>
      </c>
      <c r="H69" s="41" t="n">
        <f aca="false">IF(F69&gt;0,G69/F69,0)</f>
        <v>1.63526949241235</v>
      </c>
      <c r="I69" s="13"/>
    </row>
    <row r="70" customFormat="false" ht="12.8" hidden="false" customHeight="false" outlineLevel="0" collapsed="false">
      <c r="B70" s="35" t="s">
        <v>49</v>
      </c>
      <c r="C70" s="52" t="n">
        <v>0.65</v>
      </c>
      <c r="D70" s="37" t="s">
        <v>39</v>
      </c>
      <c r="E70" s="39" t="n">
        <f aca="false">C53*C70</f>
        <v>56784</v>
      </c>
      <c r="F70" s="39" t="n">
        <f aca="false">E70*$C$5</f>
        <v>39748.8</v>
      </c>
      <c r="G70" s="40" t="n">
        <v>80000</v>
      </c>
      <c r="H70" s="41" t="n">
        <f aca="false">IF(F70&gt;0,G70/F70,0)</f>
        <v>2.01263937527674</v>
      </c>
      <c r="I70" s="13"/>
    </row>
    <row r="71" customFormat="false" ht="12.75" hidden="false" customHeight="false" outlineLevel="0" collapsed="false">
      <c r="B71" s="0"/>
    </row>
    <row r="72" customFormat="false" ht="12.8" hidden="false" customHeight="false" outlineLevel="0" collapsed="false">
      <c r="B72" s="1" t="s">
        <v>56</v>
      </c>
      <c r="F72" s="0" t="n">
        <f aca="false">F63+F70</f>
        <v>49587.10848</v>
      </c>
      <c r="G72" s="0" t="n">
        <f aca="false">G63+G70</f>
        <v>84000</v>
      </c>
      <c r="H72" s="41" t="n">
        <f aca="false">IF(F72&gt;0,G72/F72,0)</f>
        <v>1.69398867114584</v>
      </c>
    </row>
    <row r="1048576" customFormat="false" ht="12.75" hidden="false" customHeight="false" outlineLevel="0" collapsed="false"/>
  </sheetData>
  <mergeCells count="4">
    <mergeCell ref="F10:G11"/>
    <mergeCell ref="B30:B31"/>
    <mergeCell ref="F45:G46"/>
    <mergeCell ref="B66:B67"/>
  </mergeCells>
  <printOptions headings="false" gridLines="false" gridLinesSet="true" horizontalCentered="false" verticalCentered="false"/>
  <pageMargins left="0.279861111111111" right="0.240277777777778" top="0.5" bottom="1" header="0.511805555555555" footer="0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&amp;L&amp;7&amp;Z&amp;F \ Ark: &amp;A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2.75"/>
  <cols>
    <col collapsed="false" hidden="false" max="64" min="1" style="0" width="8.36734693877551"/>
    <col collapsed="false" hidden="false" max="1025" min="65" style="0" width="11.3418367346939"/>
  </cols>
  <sheetData>
    <row r="2" customFormat="false" ht="12.75" hidden="false" customHeight="false" outlineLevel="0" collapsed="false">
      <c r="B2" s="0" t="s">
        <v>57</v>
      </c>
    </row>
    <row r="3" customFormat="false" ht="12.75" hidden="false" customHeight="false" outlineLevel="0" collapsed="false">
      <c r="B3" s="65" t="s">
        <v>58</v>
      </c>
    </row>
    <row r="5" customFormat="false" ht="12.75" hidden="false" customHeight="false" outlineLevel="0" collapsed="false">
      <c r="C5" s="0" t="s">
        <v>59</v>
      </c>
    </row>
  </sheetData>
  <hyperlinks>
    <hyperlink ref="B3" r:id="rId1" display="https://elforsk.dk/sites/elforsk.dk/files/media/dokumenter/2019-01/Den_lille_blaa_om_trykluft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2017-04-04T06:38:03Z</dcterms:created>
  <dc:creator>Svend Vitek Jakobsen</dc:creator>
  <dc:description/>
  <dc:language>en-US</dc:language>
  <cp:lastModifiedBy/>
  <cp:lastPrinted>2017-04-04T07:01:37Z</cp:lastPrinted>
  <dcterms:modified xsi:type="dcterms:W3CDTF">2020-03-26T14:17:57Z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