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2220" windowHeight="19560" tabRatio="715"/>
  </bookViews>
  <sheets>
    <sheet name="Beregning" sheetId="1" r:id="rId1"/>
    <sheet name="Beregningseksempel" sheetId="2" r:id="rId2"/>
    <sheet name="Nøgletal" sheetId="3" r:id="rId3"/>
    <sheet name="Fordampnings- og kond. temp." sheetId="4" r:id="rId4"/>
  </sheets>
  <definedNames>
    <definedName name="_xlnm.Print_Area" localSheetId="0">Beregning!$A$1:$H$34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4" i="2"/>
  <c r="E14" i="2"/>
  <c r="E11" i="2"/>
  <c r="E15" i="2"/>
  <c r="E17" i="2"/>
  <c r="C15" i="1"/>
  <c r="C14" i="1"/>
  <c r="E14" i="1"/>
  <c r="E11" i="1"/>
  <c r="E15" i="1"/>
  <c r="C18" i="1"/>
  <c r="E17" i="1"/>
</calcChain>
</file>

<file path=xl/sharedStrings.xml><?xml version="1.0" encoding="utf-8"?>
<sst xmlns="http://schemas.openxmlformats.org/spreadsheetml/2006/main" count="205" uniqueCount="134">
  <si>
    <t/>
  </si>
  <si>
    <t>SCREENING AF KØLEANLÆG</t>
  </si>
  <si>
    <t>Sag:</t>
  </si>
  <si>
    <t>Anlæg:</t>
  </si>
  <si>
    <t>Dato:</t>
  </si>
  <si>
    <t>Rådgiver:</t>
  </si>
  <si>
    <t>Størrelse</t>
  </si>
  <si>
    <t>Tilstand 1</t>
  </si>
  <si>
    <t>Tilstand 2</t>
  </si>
  <si>
    <t>Bemærkninger</t>
  </si>
  <si>
    <t>To (C) ?</t>
  </si>
  <si>
    <t>Indsætte felt til omkostninger ved screening / forbedringer</t>
  </si>
  <si>
    <t>Tc (C) ?</t>
  </si>
  <si>
    <t>Udfyldes af seas</t>
  </si>
  <si>
    <t>ETA_C (-) ?</t>
  </si>
  <si>
    <t>ETA_kapa (-) ?</t>
  </si>
  <si>
    <t>Fritekst felt / note på det enkelte detail tiltag – Skal ikke med i rapport</t>
  </si>
  <si>
    <t>Ek (kWh) ?</t>
  </si>
  <si>
    <t>Ehj,k (kWh) ?</t>
  </si>
  <si>
    <t>Og fritekst felt for gennerel kommentar.</t>
  </si>
  <si>
    <t>kommer med i rapport</t>
  </si>
  <si>
    <t>Ehj,v (kWh) ?</t>
  </si>
  <si>
    <t>Qbehov (kWh)</t>
  </si>
  <si>
    <t>Etot (kWh)</t>
  </si>
  <si>
    <t>Besparelsen til samlet tiltag</t>
  </si>
  <si>
    <t>Tilføje døre til dette tiltag. Se sep. Regneark</t>
  </si>
  <si>
    <t>Køle frys i butik laves som special tiltag.</t>
  </si>
  <si>
    <t>Reduktion af Etot fra tilstand 1 (%):</t>
  </si>
  <si>
    <t>Note: Der kan være mange køleanlæg</t>
  </si>
  <si>
    <t>Samlet besparelse (kWh)</t>
  </si>
  <si>
    <t>Hans Kristensen / SEAS-NVE / EMPR / jan 2020</t>
  </si>
  <si>
    <t>Anvendelse:</t>
  </si>
  <si>
    <t>På baggrund af en skønnet driftssituation for et køleanlæg estimerer programmet konsekvensen på det samlede elforbrug fra diverse ændringsforslag på kold, varm og kompressor side.</t>
  </si>
  <si>
    <t>Symbolforklaring:</t>
  </si>
  <si>
    <t>To i C</t>
  </si>
  <si>
    <t>Gennemsnitlig fordampningstemperatur</t>
  </si>
  <si>
    <t>Tc i C</t>
  </si>
  <si>
    <t>Gennemsnitlig kondenseringstemperatur</t>
  </si>
  <si>
    <t>ETA_C (-)</t>
  </si>
  <si>
    <t>Kompressorens/kompressorernes virkningsgrad</t>
  </si>
  <si>
    <t>ETA_kapa  (-)</t>
  </si>
  <si>
    <t>Kompressorens/kompressorernes virkningsgrad grundet dellast</t>
  </si>
  <si>
    <t>Ek (kWh)</t>
  </si>
  <si>
    <t>Elforbrug til kompressor(er) for en given periode (døgn, uge eller år)</t>
  </si>
  <si>
    <t>Ehj,k (kWh)</t>
  </si>
  <si>
    <t>Elforbrug til pumper eller ventilatorer på kold side</t>
  </si>
  <si>
    <t>Ehj,v (kWh)</t>
  </si>
  <si>
    <t>Elforbrug til pumper eller ventilatorer på varm side</t>
  </si>
  <si>
    <t>Kuldebehov - beregnet ud fra Ek og skønnet køle-effektfaktor</t>
  </si>
  <si>
    <t>Samlet elforbrug til kompressorer og hjælpeudstyr</t>
  </si>
  <si>
    <t>Eksempler:</t>
  </si>
  <si>
    <t>Bedre luftgennemgang grundet bedre afrimning, fjernelse af snavs etc kan hæve To 5 grader. Udskiftning af fordamper kan hæve To, så temp.diff kommer ned på 10 grader</t>
  </si>
  <si>
    <t>Bedre luftgennemgang grundet fjernelse af snavs etc kan sænke Tc 5 grader. Udskiftning af kondensator kan sænke Tc, så temp.diff kommer ned på 10 grader</t>
  </si>
  <si>
    <t>Kompressorens/kompressorernes virkningsgrad kan ligge på 0,5 - 0,6 for anlæg, der er mere end 10 år gamle. Nye kan ligge på 0,6 - 0,8</t>
  </si>
  <si>
    <t>Kan fx ligge på 0,6 ved 50% dellast med skrue og 0,90 ved 50% dellast med stempelkompressor.</t>
  </si>
  <si>
    <t>Skønnes i Tilstand 1 ud fra motorstørrelser. Beregnes automatisk i Tilstand 2</t>
  </si>
  <si>
    <t>Skønnes i Tilstand 1 ud fra motorstørrelser og i Tilstand 2 ud fra eventuelle ændringer i forhold til "1"</t>
  </si>
  <si>
    <t>Skønnes i Tilstand 1 ud fra motorstørrelser og i Tilstand 2 ud fra eventuelle ændringer i.f.t. "1"</t>
  </si>
  <si>
    <t>Kuldebehovet beregnes skønsmæssigt i Tilstand 1. Tilstand 2 fastsættes ud fra eventuelle ændringer i.f.t. "1"</t>
  </si>
  <si>
    <t>Køl &amp; Frost A/S</t>
  </si>
  <si>
    <t>Køleanlæg til lagerrum</t>
  </si>
  <si>
    <t>HKN</t>
  </si>
  <si>
    <t>Bedre afrimning</t>
  </si>
  <si>
    <t>Ventilation af maskinrum</t>
  </si>
  <si>
    <t>Ingen kompressorudskiftning</t>
  </si>
  <si>
    <t>Bedre dellastdrift ved omlægning fra skrue- til stempelkompressor</t>
  </si>
  <si>
    <t>Ek (kWh/uge) ?</t>
  </si>
  <si>
    <t>Ehj,k (kWh/uge) ?</t>
  </si>
  <si>
    <t>Uændret hjælpenergi</t>
  </si>
  <si>
    <t>Ehj,v (kWh/uge) ?</t>
  </si>
  <si>
    <t>Qbehov (kWh/uge)</t>
  </si>
  <si>
    <t>Reduceret døråbningstid</t>
  </si>
  <si>
    <t>Etot (kWh/uge)</t>
  </si>
  <si>
    <t>Reduktion af  Etot fra Tilstand 1 (%):</t>
  </si>
  <si>
    <t>Ek (kWh/uge)</t>
  </si>
  <si>
    <t>Elforbrug til kompressor(er)</t>
  </si>
  <si>
    <t>Ehj,k (kWh/uge)</t>
  </si>
  <si>
    <t>Ehj,v (kWh/uge)</t>
  </si>
  <si>
    <t>Nøgletal for typiske besparelsesforslag på køleanlæg</t>
  </si>
  <si>
    <t>Hjællpetekst</t>
  </si>
  <si>
    <t>Ændringsforslag</t>
  </si>
  <si>
    <t>Potentiale %</t>
  </si>
  <si>
    <t>Reduktion af kølebehovet</t>
  </si>
  <si>
    <t>Forbedring af dørlukkesystemer til køle- og frostrum</t>
  </si>
  <si>
    <t>Etablering af frikøling (evt grundvandskøling)</t>
  </si>
  <si>
    <t>Afdækning af åbne reoler og gondoler</t>
  </si>
  <si>
    <t>10-30</t>
  </si>
  <si>
    <t>Unødigt luftskifte - fx ved overstabling</t>
  </si>
  <si>
    <t>Fjerne unødige varmekilder i kølede rum</t>
  </si>
  <si>
    <t>Forøgelse af fordampningstemperatur</t>
  </si>
  <si>
    <t>Øget fordamperstørrelse så To kan hæves</t>
  </si>
  <si>
    <t>Ekspansionsventil, der reducerer overhedning</t>
  </si>
  <si>
    <t>2-6 pr K</t>
  </si>
  <si>
    <t>Luftgennemgang ved fordamperen (rim, snavs eller beskadigede ribber)</t>
  </si>
  <si>
    <t>Fordeling af forskellige temperaturniveauer på separate køleanlæg</t>
  </si>
  <si>
    <t>Reduktion af kondenseringstemperatur</t>
  </si>
  <si>
    <t>Øget kondensatorstørrelse så Tc kan sænkes</t>
  </si>
  <si>
    <t>Ændring af kondensatorprincip/udskiftning til anden type</t>
  </si>
  <si>
    <t>20-50</t>
  </si>
  <si>
    <t>Styring af kondensator (aht. drivtryk til termoventil m.m.)</t>
  </si>
  <si>
    <t>Ventilatorer med frekvensomformer (konst. lavt tryk)</t>
  </si>
  <si>
    <t>5-30</t>
  </si>
  <si>
    <t>Lavere omgivelsestemp. ved kondensator (indendørs el. udendørs)</t>
  </si>
  <si>
    <t>Luftgennemgang ved kondensatoren (snavs eller beskadigede ribber)</t>
  </si>
  <si>
    <t>Forbedret kompressordrift</t>
  </si>
  <si>
    <t>Mere effektiv elmotor til kompressor</t>
  </si>
  <si>
    <t>5-15</t>
  </si>
  <si>
    <t>Mere effektiv transmission fra motor til kompressor (remtræk)</t>
  </si>
  <si>
    <t>2-5</t>
  </si>
  <si>
    <t>Mere effektiv kompressorstyring (styring og regul. af kapacitet)</t>
  </si>
  <si>
    <t>10-15</t>
  </si>
  <si>
    <t>Overgang fra ettrins- til totrinsdrift</t>
  </si>
  <si>
    <t>15-30</t>
  </si>
  <si>
    <t>Ændre mange små til få større parallelkoblede kompressorer</t>
  </si>
  <si>
    <t>30-50</t>
  </si>
  <si>
    <t>Systemforbedringer</t>
  </si>
  <si>
    <t>Installation af energimålere til løbende overvågning af elforbruget</t>
  </si>
  <si>
    <t>5-10</t>
  </si>
  <si>
    <t>Energisparestyring for køle- og frostmøbler i butikker m.m.</t>
  </si>
  <si>
    <t>7-25</t>
  </si>
  <si>
    <t>Varmegenvinding</t>
  </si>
  <si>
    <t>Dimensionering iht. KKO (kølebranchens kvalitetsordning)</t>
  </si>
  <si>
    <t>Energibevidst valg af kølesystem af “plug-in-typen"</t>
  </si>
  <si>
    <t>Hjælpetekst</t>
  </si>
  <si>
    <t>Fordamper</t>
  </si>
  <si>
    <t>Luftkøler (køle- eller frostrum)</t>
  </si>
  <si>
    <t>Ford.temp. To bør ikke være mere end 8 - 10  gr. under luftens tilgangstemp.</t>
  </si>
  <si>
    <t>Væskekøler (vandkøling til maskiner mv.)</t>
  </si>
  <si>
    <t>Ford.temp. To bør ikke være mere end 5 - 17 gr. under væskens tilgangstemp.</t>
  </si>
  <si>
    <t>Kondensator</t>
  </si>
  <si>
    <t>Luftkølet</t>
  </si>
  <si>
    <t>Kondenseringstemperaturen Tk, bør ikke være mere end 10 - 15 gr. Over luftens tilgangstemperatur. I praksis vil Tk ikke kunne komme under 25 gr. Af hensyn til anlæggets drift</t>
  </si>
  <si>
    <t>Vandkølet</t>
  </si>
  <si>
    <t>Kondenseringstemperaturen Tk, bør ikke være mere end 5 - 7 gr. Over væskens tilgangstemperatur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</si>
</sst>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m/yy"/>
    <numFmt numFmtId="167" formatCode="mmm\ dd"/>
  </numFmts>
  <fonts count="10" x14ac:knownFonts="1">
    <font>
      <sz val="9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9"/>
      <name val="Verdana"/>
      <family val="2"/>
    </font>
    <font>
      <i/>
      <sz val="8"/>
      <name val="Verdana"/>
      <family val="2"/>
    </font>
    <font>
      <sz val="8"/>
      <name val="Verdana"/>
      <family val="2"/>
    </font>
    <font>
      <i/>
      <sz val="10"/>
      <name val="Verdana"/>
      <family val="2"/>
    </font>
    <font>
      <b/>
      <sz val="12"/>
      <name val="Verdan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3">
    <border>
      <left/>
      <right/>
      <top/>
      <bottom/>
      <diagonal/>
    </border>
    <border>
      <left style="thick">
        <color rgb="FF3D3D3D"/>
      </left>
      <right/>
      <top style="thick">
        <color rgb="FF3D3D3D"/>
      </top>
      <bottom/>
      <diagonal/>
    </border>
    <border>
      <left/>
      <right/>
      <top style="thick">
        <color rgb="FF3D3D3D"/>
      </top>
      <bottom/>
      <diagonal/>
    </border>
    <border>
      <left/>
      <right style="thick">
        <color rgb="FF3D3D3D"/>
      </right>
      <top style="thick">
        <color rgb="FF3D3D3D"/>
      </top>
      <bottom/>
      <diagonal/>
    </border>
    <border>
      <left style="thick">
        <color rgb="FF3D3D3D"/>
      </left>
      <right/>
      <top/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ck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ck">
        <color rgb="FF3D3D3D"/>
      </left>
      <right/>
      <top/>
      <bottom style="thick">
        <color rgb="FF3D3D3D"/>
      </bottom>
      <diagonal/>
    </border>
    <border>
      <left/>
      <right/>
      <top/>
      <bottom style="thick">
        <color rgb="FF3D3D3D"/>
      </bottom>
      <diagonal/>
    </border>
    <border>
      <left/>
      <right style="thick">
        <color rgb="FF3D3D3D"/>
      </right>
      <top/>
      <bottom style="thick">
        <color rgb="FF3D3D3D"/>
      </bottom>
      <diagonal/>
    </border>
  </borders>
  <cellStyleXfs count="2">
    <xf numFmtId="0" fontId="0" fillId="0" borderId="0"/>
    <xf numFmtId="0" fontId="9" fillId="2" borderId="0" applyBorder="0" applyAlignment="0" applyProtection="0"/>
  </cellStyleXfs>
  <cellXfs count="60">
    <xf numFmtId="0" fontId="0" fillId="0" borderId="0" xfId="0"/>
    <xf numFmtId="0" fontId="4" fillId="0" borderId="0" xfId="0" applyFont="1" applyBorder="1" applyAlignment="1">
      <alignment horizontal="center" wrapText="1"/>
    </xf>
    <xf numFmtId="0" fontId="7" fillId="3" borderId="8" xfId="0" applyFont="1" applyFill="1" applyBorder="1" applyAlignment="1">
      <alignment horizontal="left"/>
    </xf>
    <xf numFmtId="165" fontId="1" fillId="3" borderId="8" xfId="0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1" fillId="3" borderId="8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right"/>
    </xf>
    <xf numFmtId="0" fontId="1" fillId="0" borderId="5" xfId="0" applyFont="1" applyBorder="1" applyAlignment="1"/>
    <xf numFmtId="0" fontId="3" fillId="0" borderId="5" xfId="0" applyFont="1" applyBorder="1" applyAlignment="1">
      <alignment horizontal="center"/>
    </xf>
    <xf numFmtId="164" fontId="1" fillId="3" borderId="5" xfId="0" applyNumberFormat="1" applyFont="1" applyFill="1" applyBorder="1"/>
    <xf numFmtId="0" fontId="1" fillId="0" borderId="5" xfId="0" applyFont="1" applyBorder="1"/>
    <xf numFmtId="0" fontId="1" fillId="3" borderId="5" xfId="0" applyFont="1" applyFill="1" applyBorder="1" applyAlignment="1">
      <alignment horizontal="left" wrapText="1"/>
    </xf>
    <xf numFmtId="2" fontId="1" fillId="3" borderId="5" xfId="0" applyNumberFormat="1" applyFont="1" applyFill="1" applyBorder="1"/>
    <xf numFmtId="2" fontId="1" fillId="3" borderId="7" xfId="0" applyNumberFormat="1" applyFont="1" applyFill="1" applyBorder="1"/>
    <xf numFmtId="1" fontId="1" fillId="3" borderId="5" xfId="0" applyNumberFormat="1" applyFont="1" applyFill="1" applyBorder="1"/>
    <xf numFmtId="1" fontId="3" fillId="4" borderId="5" xfId="0" applyNumberFormat="1" applyFont="1" applyFill="1" applyBorder="1"/>
    <xf numFmtId="1" fontId="1" fillId="3" borderId="8" xfId="0" applyNumberFormat="1" applyFont="1" applyFill="1" applyBorder="1"/>
    <xf numFmtId="1" fontId="1" fillId="3" borderId="7" xfId="0" applyNumberFormat="1" applyFont="1" applyFill="1" applyBorder="1"/>
    <xf numFmtId="0" fontId="3" fillId="0" borderId="5" xfId="0" applyFont="1" applyBorder="1"/>
    <xf numFmtId="1" fontId="3" fillId="4" borderId="8" xfId="0" applyNumberFormat="1" applyFont="1" applyFill="1" applyBorder="1"/>
    <xf numFmtId="0" fontId="1" fillId="0" borderId="5" xfId="0" applyFont="1" applyBorder="1" applyAlignment="1">
      <alignment horizontal="left" wrapText="1"/>
    </xf>
    <xf numFmtId="0" fontId="4" fillId="0" borderId="0" xfId="0" applyFont="1"/>
    <xf numFmtId="1" fontId="1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/>
    <xf numFmtId="0" fontId="1" fillId="0" borderId="10" xfId="0" applyFont="1" applyBorder="1"/>
    <xf numFmtId="0" fontId="5" fillId="0" borderId="11" xfId="0" applyFont="1" applyBorder="1"/>
    <xf numFmtId="0" fontId="1" fillId="0" borderId="11" xfId="0" applyFont="1" applyBorder="1"/>
    <xf numFmtId="0" fontId="1" fillId="0" borderId="12" xfId="0" applyFont="1" applyBorder="1"/>
    <xf numFmtId="0" fontId="6" fillId="0" borderId="0" xfId="0" applyFont="1" applyBorder="1"/>
    <xf numFmtId="0" fontId="6" fillId="0" borderId="0" xfId="0" applyFont="1"/>
    <xf numFmtId="0" fontId="1" fillId="3" borderId="5" xfId="0" applyFont="1" applyFill="1" applyBorder="1"/>
    <xf numFmtId="0" fontId="0" fillId="0" borderId="0" xfId="0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/>
    <xf numFmtId="166" fontId="0" fillId="0" borderId="0" xfId="0" applyNumberFormat="1" applyFont="1"/>
    <xf numFmtId="167" fontId="0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9" fillId="2" borderId="0" xfId="1" applyFont="1" applyBorder="1" applyAlignment="1" applyProtection="1">
      <alignment horizontal="center" vertical="center"/>
    </xf>
    <xf numFmtId="0" fontId="9" fillId="2" borderId="0" xfId="1" applyFont="1" applyBorder="1" applyAlignment="1" applyProtection="1">
      <alignment wrapText="1"/>
    </xf>
  </cellXfs>
  <cellStyles count="2">
    <cellStyle name="Normal" xfId="0" builtinId="0"/>
    <cellStyle name="TableStyleLight1" xfId="1" customBuiltin="1"/>
  </cellStyles>
  <dxfs count="0"/>
  <tableStyles count="0" defaultTableStyle="TableStyleMedium9" defaultPivotStyle="PivotStyleMedium4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topLeftCell="A4" workbookViewId="0">
      <selection activeCell="B23" sqref="B23:G23"/>
    </sheetView>
  </sheetViews>
  <sheetFormatPr baseColWidth="10" defaultColWidth="8.83203125" defaultRowHeight="12" x14ac:dyDescent="0.75"/>
  <cols>
    <col min="2" max="2" width="26" customWidth="1"/>
    <col min="3" max="3" width="10.5" bestFit="1" customWidth="1"/>
    <col min="5" max="5" width="10.5" bestFit="1" customWidth="1"/>
    <col min="7" max="7" width="26.33203125" customWidth="1"/>
    <col min="8" max="8" width="4" customWidth="1"/>
  </cols>
  <sheetData>
    <row r="1" spans="1:14" ht="12.5" customHeight="1">
      <c r="A1" s="9"/>
      <c r="B1" s="10" t="s">
        <v>0</v>
      </c>
      <c r="C1" s="10"/>
      <c r="D1" s="10"/>
      <c r="E1" s="10"/>
      <c r="F1" s="10"/>
      <c r="G1" s="10"/>
      <c r="H1" s="11"/>
      <c r="J1" t="s">
        <v>0</v>
      </c>
    </row>
    <row r="2" spans="1:14" ht="17.5" customHeight="1">
      <c r="A2" s="12" t="s">
        <v>0</v>
      </c>
      <c r="B2" s="13" t="s">
        <v>1</v>
      </c>
      <c r="C2" s="14"/>
      <c r="D2" s="14"/>
      <c r="E2" s="14"/>
      <c r="F2" s="14"/>
      <c r="G2" s="14"/>
      <c r="H2" s="15"/>
    </row>
    <row r="3" spans="1:14" ht="12.5" customHeight="1">
      <c r="A3" s="12"/>
      <c r="B3" s="16" t="s">
        <v>2</v>
      </c>
      <c r="C3" s="8"/>
      <c r="D3" s="8"/>
      <c r="E3" s="8"/>
      <c r="F3" s="8"/>
      <c r="G3" s="8"/>
      <c r="H3" s="15"/>
    </row>
    <row r="4" spans="1:14" ht="12.5" customHeight="1">
      <c r="A4" s="12"/>
      <c r="B4" s="16" t="s">
        <v>3</v>
      </c>
      <c r="C4" s="7"/>
      <c r="D4" s="7"/>
      <c r="E4" s="7"/>
      <c r="F4" s="7"/>
      <c r="G4" s="7"/>
      <c r="H4" s="15"/>
    </row>
    <row r="5" spans="1:14" ht="12.5" customHeight="1">
      <c r="A5" s="12"/>
      <c r="B5" s="16" t="s">
        <v>4</v>
      </c>
      <c r="C5" s="6"/>
      <c r="D5" s="6"/>
      <c r="E5" s="17" t="s">
        <v>5</v>
      </c>
      <c r="F5" s="6"/>
      <c r="G5" s="6"/>
      <c r="H5" s="15"/>
    </row>
    <row r="6" spans="1:14" ht="12.5" customHeight="1">
      <c r="A6" s="12"/>
      <c r="B6" s="18" t="s">
        <v>6</v>
      </c>
      <c r="C6" s="19" t="s">
        <v>7</v>
      </c>
      <c r="D6" s="20"/>
      <c r="E6" s="19" t="s">
        <v>8</v>
      </c>
      <c r="F6" s="20"/>
      <c r="G6" s="21" t="s">
        <v>9</v>
      </c>
      <c r="H6" s="15"/>
    </row>
    <row r="7" spans="1:14" ht="12.5" customHeight="1">
      <c r="A7" s="12"/>
      <c r="B7" s="14" t="s">
        <v>10</v>
      </c>
      <c r="C7" s="22">
        <v>-15</v>
      </c>
      <c r="D7" s="23"/>
      <c r="E7" s="22">
        <v>-10</v>
      </c>
      <c r="F7" s="14"/>
      <c r="G7" s="24"/>
      <c r="H7" s="15"/>
      <c r="J7" t="s">
        <v>11</v>
      </c>
    </row>
    <row r="8" spans="1:14" ht="12.5" customHeight="1">
      <c r="A8" s="12"/>
      <c r="B8" s="14" t="s">
        <v>12</v>
      </c>
      <c r="C8" s="22">
        <v>35</v>
      </c>
      <c r="D8" s="23"/>
      <c r="E8" s="22">
        <v>30</v>
      </c>
      <c r="F8" s="14"/>
      <c r="G8" s="24"/>
      <c r="H8" s="15"/>
      <c r="J8" t="s">
        <v>13</v>
      </c>
    </row>
    <row r="9" spans="1:14" ht="12.5" customHeight="1">
      <c r="A9" s="12"/>
      <c r="B9" s="14" t="s">
        <v>14</v>
      </c>
      <c r="C9" s="25">
        <v>0.6</v>
      </c>
      <c r="D9" s="23"/>
      <c r="E9" s="25">
        <v>0.6</v>
      </c>
      <c r="F9" s="14"/>
      <c r="G9" s="24"/>
      <c r="H9" s="15"/>
    </row>
    <row r="10" spans="1:14" ht="12.5" customHeight="1">
      <c r="A10" s="12"/>
      <c r="B10" s="14" t="s">
        <v>15</v>
      </c>
      <c r="C10" s="25">
        <v>0.8</v>
      </c>
      <c r="D10" s="23"/>
      <c r="E10" s="26">
        <v>0.8</v>
      </c>
      <c r="F10" s="14"/>
      <c r="G10" s="24"/>
      <c r="H10" s="15"/>
      <c r="J10" t="s">
        <v>16</v>
      </c>
    </row>
    <row r="11" spans="1:14" ht="12.5" customHeight="1">
      <c r="A11" s="12"/>
      <c r="B11" s="14" t="s">
        <v>17</v>
      </c>
      <c r="C11" s="27">
        <v>150000</v>
      </c>
      <c r="D11" s="23"/>
      <c r="E11" s="28">
        <f>IF(AND(E9&gt;0,E10&gt;0),E14*(E8-E7)/(E7+273)/E9/E10,"")</f>
        <v>117718.63117870723</v>
      </c>
      <c r="F11" s="14"/>
      <c r="G11" s="24"/>
      <c r="H11" s="15"/>
    </row>
    <row r="12" spans="1:14" ht="12.5" customHeight="1">
      <c r="A12" s="12"/>
      <c r="B12" s="14" t="s">
        <v>18</v>
      </c>
      <c r="C12" s="27">
        <v>5000</v>
      </c>
      <c r="D12" s="23"/>
      <c r="E12" s="29">
        <v>5000</v>
      </c>
      <c r="F12" s="14"/>
      <c r="G12" s="24"/>
      <c r="H12" s="15"/>
      <c r="J12" t="s">
        <v>19</v>
      </c>
      <c r="N12" t="s">
        <v>20</v>
      </c>
    </row>
    <row r="13" spans="1:14" ht="12.5" customHeight="1">
      <c r="A13" s="12"/>
      <c r="B13" s="14" t="s">
        <v>21</v>
      </c>
      <c r="C13" s="30">
        <v>5000</v>
      </c>
      <c r="D13" s="23"/>
      <c r="E13" s="27">
        <v>5000</v>
      </c>
      <c r="F13" s="14"/>
      <c r="G13" s="24"/>
      <c r="H13" s="15"/>
    </row>
    <row r="14" spans="1:14" ht="12.5" customHeight="1">
      <c r="A14" s="12"/>
      <c r="B14" s="31" t="s">
        <v>22</v>
      </c>
      <c r="C14" s="28">
        <f>IF(C8&gt;C7,C11*C9*C10*(C7+273)/(C8-C7),"")</f>
        <v>371520</v>
      </c>
      <c r="D14" s="23"/>
      <c r="E14" s="30">
        <f>C14</f>
        <v>371520</v>
      </c>
      <c r="F14" s="14"/>
      <c r="G14" s="24"/>
      <c r="H14" s="15"/>
    </row>
    <row r="15" spans="1:14" ht="14.75" customHeight="1">
      <c r="A15" s="12"/>
      <c r="B15" s="31" t="s">
        <v>23</v>
      </c>
      <c r="C15" s="32">
        <f>SUM(C11:C13)</f>
        <v>160000</v>
      </c>
      <c r="D15" s="23"/>
      <c r="E15" s="28">
        <f>SUM(E11:E13)</f>
        <v>127718.63117870723</v>
      </c>
      <c r="F15" s="14"/>
      <c r="G15" s="33" t="s">
        <v>24</v>
      </c>
      <c r="H15" s="15"/>
      <c r="I15" s="34"/>
      <c r="J15" t="s">
        <v>25</v>
      </c>
    </row>
    <row r="16" spans="1:14" ht="12.5" customHeight="1">
      <c r="A16" s="12"/>
      <c r="B16" s="16"/>
      <c r="C16" s="16"/>
      <c r="D16" s="16"/>
      <c r="E16" s="35"/>
      <c r="F16" s="16"/>
      <c r="G16" s="16"/>
      <c r="H16" s="15"/>
      <c r="J16" t="s">
        <v>26</v>
      </c>
    </row>
    <row r="17" spans="1:8" ht="12.5" customHeight="1">
      <c r="A17" s="12"/>
      <c r="B17" s="36" t="s">
        <v>27</v>
      </c>
      <c r="C17" s="16"/>
      <c r="D17" s="37"/>
      <c r="E17" s="38">
        <f>IF(C15&lt;&gt;E15,(C15-E15)/C15*100,"")</f>
        <v>20.17585551330798</v>
      </c>
      <c r="F17" s="16"/>
      <c r="G17" s="16" t="s">
        <v>28</v>
      </c>
      <c r="H17" s="15"/>
    </row>
    <row r="18" spans="1:8" ht="12.5" customHeight="1">
      <c r="A18" s="12"/>
      <c r="B18" s="39" t="s">
        <v>29</v>
      </c>
      <c r="C18" s="40">
        <f>C15-E15</f>
        <v>32281.368821292766</v>
      </c>
      <c r="D18" s="16"/>
      <c r="E18" s="16"/>
      <c r="F18" s="16"/>
      <c r="G18" s="16"/>
      <c r="H18" s="15"/>
    </row>
    <row r="19" spans="1:8" ht="12.5" customHeight="1">
      <c r="A19" s="12"/>
      <c r="B19" s="16"/>
      <c r="C19" s="16"/>
      <c r="D19" s="16"/>
      <c r="E19" s="16"/>
      <c r="F19" s="16"/>
      <c r="G19" s="16"/>
      <c r="H19" s="15"/>
    </row>
    <row r="20" spans="1:8" ht="13.25" customHeight="1">
      <c r="A20" s="41"/>
      <c r="B20" s="42" t="s">
        <v>30</v>
      </c>
      <c r="C20" s="43"/>
      <c r="D20" s="43"/>
      <c r="E20" s="43"/>
      <c r="F20" s="43"/>
      <c r="G20" s="43"/>
      <c r="H20" s="44"/>
    </row>
    <row r="22" spans="1:8" ht="11.5" customHeight="1">
      <c r="B22" s="34" t="s">
        <v>31</v>
      </c>
    </row>
    <row r="23" spans="1:8" ht="25.5" customHeight="1">
      <c r="B23" s="5" t="s">
        <v>32</v>
      </c>
      <c r="C23" s="5"/>
      <c r="D23" s="5"/>
      <c r="E23" s="5"/>
      <c r="F23" s="5"/>
      <c r="G23" s="5"/>
    </row>
    <row r="25" spans="1:8" ht="11.5" customHeight="1">
      <c r="B25" s="34" t="s">
        <v>33</v>
      </c>
    </row>
    <row r="26" spans="1:8" ht="11.5" customHeight="1">
      <c r="B26" s="45" t="s">
        <v>34</v>
      </c>
      <c r="C26" s="4" t="s">
        <v>35</v>
      </c>
      <c r="D26" s="4"/>
      <c r="E26" s="4"/>
      <c r="F26" s="4"/>
      <c r="G26" s="4"/>
    </row>
    <row r="27" spans="1:8" ht="11.5" customHeight="1">
      <c r="B27" s="45" t="s">
        <v>36</v>
      </c>
      <c r="C27" s="4" t="s">
        <v>37</v>
      </c>
      <c r="D27" s="4"/>
      <c r="E27" s="4"/>
      <c r="F27" s="4"/>
      <c r="G27" s="4"/>
    </row>
    <row r="28" spans="1:8" ht="11.5" customHeight="1">
      <c r="B28" s="45" t="s">
        <v>38</v>
      </c>
      <c r="C28" s="4" t="s">
        <v>39</v>
      </c>
      <c r="D28" s="4"/>
      <c r="E28" s="4"/>
      <c r="F28" s="4"/>
      <c r="G28" s="4"/>
    </row>
    <row r="29" spans="1:8" ht="11.5" customHeight="1">
      <c r="B29" s="45" t="s">
        <v>40</v>
      </c>
      <c r="C29" s="4" t="s">
        <v>41</v>
      </c>
      <c r="D29" s="4"/>
      <c r="E29" s="4"/>
      <c r="F29" s="4"/>
      <c r="G29" s="4"/>
    </row>
    <row r="30" spans="1:8" ht="11.5" customHeight="1">
      <c r="B30" s="45" t="s">
        <v>42</v>
      </c>
      <c r="C30" s="4" t="s">
        <v>43</v>
      </c>
      <c r="D30" s="4"/>
      <c r="E30" s="4"/>
      <c r="F30" s="4"/>
      <c r="G30" s="4"/>
    </row>
    <row r="31" spans="1:8" ht="11.5" customHeight="1">
      <c r="B31" s="45" t="s">
        <v>44</v>
      </c>
      <c r="C31" s="4" t="s">
        <v>45</v>
      </c>
      <c r="D31" s="4"/>
      <c r="E31" s="4"/>
      <c r="F31" s="4"/>
      <c r="G31" s="4"/>
    </row>
    <row r="32" spans="1:8" ht="11.5" customHeight="1">
      <c r="B32" s="45" t="s">
        <v>46</v>
      </c>
      <c r="C32" s="4" t="s">
        <v>47</v>
      </c>
      <c r="D32" s="4"/>
      <c r="E32" s="4"/>
      <c r="F32" s="4"/>
      <c r="G32" s="4"/>
    </row>
    <row r="33" spans="2:7" ht="11.5" customHeight="1">
      <c r="B33" s="45" t="s">
        <v>22</v>
      </c>
      <c r="C33" s="4" t="s">
        <v>48</v>
      </c>
      <c r="D33" s="4"/>
      <c r="E33" s="4"/>
      <c r="F33" s="4"/>
      <c r="G33" s="4"/>
    </row>
    <row r="34" spans="2:7" ht="11.5" customHeight="1">
      <c r="B34" s="45" t="s">
        <v>23</v>
      </c>
      <c r="C34" s="4" t="s">
        <v>49</v>
      </c>
      <c r="D34" s="4"/>
      <c r="E34" s="4"/>
      <c r="F34" s="4"/>
      <c r="G34" s="4"/>
    </row>
    <row r="35" spans="2:7" ht="11.5" customHeight="1">
      <c r="B35" s="46"/>
      <c r="C35" s="46"/>
      <c r="D35" s="46"/>
      <c r="E35" s="46"/>
      <c r="F35" s="46"/>
      <c r="G35" s="46"/>
    </row>
    <row r="36" spans="2:7" ht="11.5" customHeight="1">
      <c r="B36" s="34" t="s">
        <v>50</v>
      </c>
      <c r="C36" s="46"/>
      <c r="D36" s="46"/>
      <c r="E36" s="46"/>
      <c r="F36" s="46"/>
      <c r="G36" s="46"/>
    </row>
    <row r="37" spans="2:7" ht="33" customHeight="1">
      <c r="B37" s="45" t="s">
        <v>34</v>
      </c>
      <c r="C37" s="5" t="s">
        <v>51</v>
      </c>
      <c r="D37" s="5"/>
      <c r="E37" s="5"/>
      <c r="F37" s="5"/>
      <c r="G37" s="5"/>
    </row>
    <row r="38" spans="2:7" ht="34.5" customHeight="1">
      <c r="B38" s="45" t="s">
        <v>36</v>
      </c>
      <c r="C38" s="5" t="s">
        <v>52</v>
      </c>
      <c r="D38" s="5"/>
      <c r="E38" s="5"/>
      <c r="F38" s="5"/>
      <c r="G38" s="5"/>
    </row>
    <row r="39" spans="2:7" ht="22.5" customHeight="1">
      <c r="B39" s="45" t="s">
        <v>38</v>
      </c>
      <c r="C39" s="5" t="s">
        <v>53</v>
      </c>
      <c r="D39" s="5"/>
      <c r="E39" s="5"/>
      <c r="F39" s="5"/>
      <c r="G39" s="5"/>
    </row>
    <row r="40" spans="2:7" ht="22.5" customHeight="1">
      <c r="B40" s="45" t="s">
        <v>40</v>
      </c>
      <c r="C40" s="5" t="s">
        <v>54</v>
      </c>
      <c r="D40" s="5"/>
      <c r="E40" s="5"/>
      <c r="F40" s="5"/>
      <c r="G40" s="5"/>
    </row>
    <row r="41" spans="2:7" ht="13.5" customHeight="1">
      <c r="B41" s="45" t="s">
        <v>42</v>
      </c>
      <c r="C41" s="5" t="s">
        <v>55</v>
      </c>
      <c r="D41" s="5"/>
      <c r="E41" s="5"/>
      <c r="F41" s="5"/>
      <c r="G41" s="5"/>
    </row>
    <row r="42" spans="2:7" ht="22.5" customHeight="1">
      <c r="B42" s="45" t="s">
        <v>44</v>
      </c>
      <c r="C42" s="5" t="s">
        <v>56</v>
      </c>
      <c r="D42" s="5"/>
      <c r="E42" s="5"/>
      <c r="F42" s="5"/>
      <c r="G42" s="5"/>
    </row>
    <row r="43" spans="2:7" ht="22.5" customHeight="1">
      <c r="B43" s="45" t="s">
        <v>46</v>
      </c>
      <c r="C43" s="5" t="s">
        <v>57</v>
      </c>
      <c r="D43" s="5"/>
      <c r="E43" s="5"/>
      <c r="F43" s="5"/>
      <c r="G43" s="5"/>
    </row>
    <row r="44" spans="2:7" ht="22.5" customHeight="1">
      <c r="B44" s="45" t="s">
        <v>22</v>
      </c>
      <c r="C44" s="5" t="s">
        <v>58</v>
      </c>
      <c r="D44" s="5"/>
      <c r="E44" s="5"/>
      <c r="F44" s="5"/>
      <c r="G44" s="5"/>
    </row>
    <row r="45" spans="2:7" ht="11.5" customHeight="1">
      <c r="B45" s="45" t="s">
        <v>23</v>
      </c>
      <c r="C45" s="5" t="s">
        <v>49</v>
      </c>
      <c r="D45" s="5"/>
      <c r="E45" s="5"/>
      <c r="F45" s="5"/>
      <c r="G45" s="5"/>
    </row>
    <row r="1048576" ht="12.75" customHeight="1"/>
  </sheetData>
  <mergeCells count="23">
    <mergeCell ref="C43:G43"/>
    <mergeCell ref="C44:G44"/>
    <mergeCell ref="C45:G45"/>
    <mergeCell ref="C38:G38"/>
    <mergeCell ref="C39:G39"/>
    <mergeCell ref="C40:G40"/>
    <mergeCell ref="C41:G41"/>
    <mergeCell ref="C42:G42"/>
    <mergeCell ref="C31:G31"/>
    <mergeCell ref="C32:G32"/>
    <mergeCell ref="C33:G33"/>
    <mergeCell ref="C34:G34"/>
    <mergeCell ref="C37:G37"/>
    <mergeCell ref="C26:G26"/>
    <mergeCell ref="C27:G27"/>
    <mergeCell ref="C28:G28"/>
    <mergeCell ref="C29:G29"/>
    <mergeCell ref="C30:G30"/>
    <mergeCell ref="C3:G3"/>
    <mergeCell ref="C4:G4"/>
    <mergeCell ref="C5:D5"/>
    <mergeCell ref="F5:G5"/>
    <mergeCell ref="B23:G23"/>
  </mergeCells>
  <pageMargins left="0.89027777777777795" right="0.29027777777777802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15" sqref="E15"/>
    </sheetView>
  </sheetViews>
  <sheetFormatPr baseColWidth="10" defaultColWidth="8.83203125" defaultRowHeight="12" x14ac:dyDescent="0"/>
  <sheetData>
    <row r="1" spans="1:8" ht="12.5" customHeight="1">
      <c r="A1" s="9"/>
      <c r="B1" s="10"/>
      <c r="C1" s="10"/>
      <c r="D1" s="10"/>
      <c r="E1" s="10"/>
      <c r="F1" s="10"/>
      <c r="G1" s="10"/>
      <c r="H1" s="11"/>
    </row>
    <row r="2" spans="1:8" ht="17.5" customHeight="1">
      <c r="A2" s="12"/>
      <c r="B2" s="13" t="s">
        <v>1</v>
      </c>
      <c r="C2" s="14"/>
      <c r="D2" s="14"/>
      <c r="E2" s="14"/>
      <c r="F2" s="14"/>
      <c r="G2" s="14"/>
      <c r="H2" s="15"/>
    </row>
    <row r="3" spans="1:8" ht="12.5" customHeight="1">
      <c r="A3" s="12"/>
      <c r="B3" s="16" t="s">
        <v>2</v>
      </c>
      <c r="C3" s="8" t="s">
        <v>59</v>
      </c>
      <c r="D3" s="8"/>
      <c r="E3" s="8"/>
      <c r="F3" s="8"/>
      <c r="G3" s="8"/>
      <c r="H3" s="15"/>
    </row>
    <row r="4" spans="1:8" ht="12.5" customHeight="1">
      <c r="A4" s="12"/>
      <c r="B4" s="16" t="s">
        <v>3</v>
      </c>
      <c r="C4" s="7" t="s">
        <v>60</v>
      </c>
      <c r="D4" s="7"/>
      <c r="E4" s="7"/>
      <c r="F4" s="7"/>
      <c r="G4" s="7"/>
      <c r="H4" s="15"/>
    </row>
    <row r="5" spans="1:8" ht="12.5" customHeight="1">
      <c r="A5" s="12"/>
      <c r="B5" s="16" t="s">
        <v>4</v>
      </c>
      <c r="C5" s="3">
        <v>39391</v>
      </c>
      <c r="D5" s="3"/>
      <c r="E5" s="16" t="s">
        <v>5</v>
      </c>
      <c r="F5" s="2" t="s">
        <v>61</v>
      </c>
      <c r="G5" s="2"/>
      <c r="H5" s="15"/>
    </row>
    <row r="6" spans="1:8" ht="12.5" customHeight="1">
      <c r="A6" s="12"/>
      <c r="B6" s="18" t="s">
        <v>6</v>
      </c>
      <c r="C6" s="19" t="s">
        <v>7</v>
      </c>
      <c r="D6" s="20"/>
      <c r="E6" s="19" t="s">
        <v>8</v>
      </c>
      <c r="F6" s="20"/>
      <c r="G6" s="21" t="s">
        <v>9</v>
      </c>
      <c r="H6" s="15"/>
    </row>
    <row r="7" spans="1:8" ht="12.5" customHeight="1">
      <c r="A7" s="12"/>
      <c r="B7" s="14" t="s">
        <v>10</v>
      </c>
      <c r="C7" s="22">
        <v>-15</v>
      </c>
      <c r="D7" s="47"/>
      <c r="E7" s="22">
        <v>-12</v>
      </c>
      <c r="F7" s="14"/>
      <c r="G7" s="33" t="s">
        <v>62</v>
      </c>
      <c r="H7" s="15"/>
    </row>
    <row r="8" spans="1:8" ht="12.5" customHeight="1">
      <c r="A8" s="12"/>
      <c r="B8" s="14" t="s">
        <v>12</v>
      </c>
      <c r="C8" s="22">
        <v>35</v>
      </c>
      <c r="D8" s="47"/>
      <c r="E8" s="22">
        <v>32</v>
      </c>
      <c r="F8" s="14"/>
      <c r="G8" s="33" t="s">
        <v>63</v>
      </c>
      <c r="H8" s="15"/>
    </row>
    <row r="9" spans="1:8" ht="12.5" customHeight="1">
      <c r="A9" s="12"/>
      <c r="B9" s="14" t="s">
        <v>14</v>
      </c>
      <c r="C9" s="25">
        <v>0.45</v>
      </c>
      <c r="D9" s="47"/>
      <c r="E9" s="25">
        <v>0.45</v>
      </c>
      <c r="F9" s="14"/>
      <c r="G9" s="33" t="s">
        <v>64</v>
      </c>
      <c r="H9" s="15"/>
    </row>
    <row r="10" spans="1:8" ht="25.25" customHeight="1">
      <c r="A10" s="12"/>
      <c r="B10" s="14" t="s">
        <v>15</v>
      </c>
      <c r="C10" s="25">
        <v>0.7</v>
      </c>
      <c r="D10" s="47"/>
      <c r="E10" s="26">
        <v>0.9</v>
      </c>
      <c r="F10" s="14"/>
      <c r="G10" s="33" t="s">
        <v>65</v>
      </c>
      <c r="H10" s="15"/>
    </row>
    <row r="11" spans="1:8" ht="12.5" customHeight="1">
      <c r="A11" s="12"/>
      <c r="B11" s="14" t="s">
        <v>66</v>
      </c>
      <c r="C11" s="27">
        <v>10000</v>
      </c>
      <c r="D11" s="47"/>
      <c r="E11" s="28">
        <f>E14*(E8-E7)/(E7+273)/E9/E10</f>
        <v>6089.1954022988502</v>
      </c>
      <c r="F11" s="14"/>
      <c r="G11" s="33"/>
      <c r="H11" s="15"/>
    </row>
    <row r="12" spans="1:8" ht="12.5" customHeight="1">
      <c r="A12" s="12"/>
      <c r="B12" s="14" t="s">
        <v>67</v>
      </c>
      <c r="C12" s="27">
        <v>1000</v>
      </c>
      <c r="D12" s="47"/>
      <c r="E12" s="29">
        <v>1000</v>
      </c>
      <c r="F12" s="14"/>
      <c r="G12" s="33" t="s">
        <v>68</v>
      </c>
      <c r="H12" s="15"/>
    </row>
    <row r="13" spans="1:8" ht="12.5" customHeight="1">
      <c r="A13" s="12"/>
      <c r="B13" s="14" t="s">
        <v>69</v>
      </c>
      <c r="C13" s="30">
        <v>1000</v>
      </c>
      <c r="D13" s="47"/>
      <c r="E13" s="27">
        <v>1000</v>
      </c>
      <c r="F13" s="14"/>
      <c r="G13" s="33" t="s">
        <v>68</v>
      </c>
      <c r="H13" s="15"/>
    </row>
    <row r="14" spans="1:8" ht="12.5" customHeight="1">
      <c r="A14" s="12"/>
      <c r="B14" s="31" t="s">
        <v>70</v>
      </c>
      <c r="C14" s="28">
        <f>C11*C9*C10*(C7+273)/(C8-C7)</f>
        <v>16254</v>
      </c>
      <c r="D14" s="47"/>
      <c r="E14" s="30">
        <f>C14*0.9</f>
        <v>14628.6</v>
      </c>
      <c r="F14" s="14"/>
      <c r="G14" s="33" t="s">
        <v>71</v>
      </c>
      <c r="H14" s="15"/>
    </row>
    <row r="15" spans="1:8" ht="12.5" customHeight="1">
      <c r="A15" s="12"/>
      <c r="B15" s="31" t="s">
        <v>72</v>
      </c>
      <c r="C15" s="32">
        <f>SUM(C11:C13)</f>
        <v>12000</v>
      </c>
      <c r="D15" s="14"/>
      <c r="E15" s="28">
        <f>SUM(E11:E13)</f>
        <v>8089.1954022988502</v>
      </c>
      <c r="F15" s="14"/>
      <c r="G15" s="33"/>
      <c r="H15" s="15"/>
    </row>
    <row r="16" spans="1:8" ht="12.5" customHeight="1">
      <c r="A16" s="12"/>
      <c r="B16" s="16"/>
      <c r="C16" s="16"/>
      <c r="D16" s="16"/>
      <c r="E16" s="35"/>
      <c r="F16" s="16"/>
      <c r="G16" s="16"/>
      <c r="H16" s="15"/>
    </row>
    <row r="17" spans="1:8" ht="12.5" customHeight="1">
      <c r="A17" s="12"/>
      <c r="B17" s="36" t="s">
        <v>73</v>
      </c>
      <c r="C17" s="16"/>
      <c r="D17" s="37"/>
      <c r="E17" s="38">
        <f>(C15-E15)/C15*100</f>
        <v>32.590038314176248</v>
      </c>
      <c r="F17" s="16"/>
      <c r="G17" s="16"/>
      <c r="H17" s="15"/>
    </row>
    <row r="18" spans="1:8" ht="12.5" customHeight="1">
      <c r="A18" s="12"/>
      <c r="B18" s="16"/>
      <c r="C18" s="16"/>
      <c r="D18" s="16"/>
      <c r="E18" s="16"/>
      <c r="F18" s="16"/>
      <c r="G18" s="16"/>
      <c r="H18" s="15"/>
    </row>
    <row r="19" spans="1:8" ht="12.5" customHeight="1">
      <c r="A19" s="12"/>
      <c r="B19" s="16"/>
      <c r="C19" s="16"/>
      <c r="D19" s="16"/>
      <c r="E19" s="16"/>
      <c r="F19" s="16"/>
      <c r="G19" s="16"/>
      <c r="H19" s="15"/>
    </row>
    <row r="20" spans="1:8" ht="13.25" customHeight="1">
      <c r="A20" s="41"/>
      <c r="B20" s="42" t="s">
        <v>30</v>
      </c>
      <c r="C20" s="43"/>
      <c r="D20" s="43"/>
      <c r="E20" s="43"/>
      <c r="F20" s="43"/>
      <c r="G20" s="43"/>
      <c r="H20" s="44"/>
    </row>
    <row r="22" spans="1:8" ht="11.5" customHeight="1">
      <c r="B22" s="34" t="s">
        <v>33</v>
      </c>
    </row>
    <row r="23" spans="1:8" ht="11.5" customHeight="1">
      <c r="B23" s="45" t="s">
        <v>34</v>
      </c>
      <c r="C23" s="4" t="s">
        <v>35</v>
      </c>
      <c r="D23" s="4"/>
      <c r="E23" s="4"/>
      <c r="F23" s="4"/>
      <c r="G23" s="4"/>
    </row>
    <row r="24" spans="1:8" ht="11.5" customHeight="1">
      <c r="B24" s="45" t="s">
        <v>36</v>
      </c>
      <c r="C24" s="4" t="s">
        <v>37</v>
      </c>
      <c r="D24" s="4"/>
      <c r="E24" s="4"/>
      <c r="F24" s="4"/>
      <c r="G24" s="4"/>
    </row>
    <row r="25" spans="1:8" ht="11.5" customHeight="1">
      <c r="B25" s="45" t="s">
        <v>38</v>
      </c>
      <c r="C25" s="4" t="s">
        <v>39</v>
      </c>
      <c r="D25" s="4"/>
      <c r="E25" s="4"/>
      <c r="F25" s="4"/>
      <c r="G25" s="4"/>
    </row>
    <row r="26" spans="1:8" ht="11.5" customHeight="1">
      <c r="B26" s="45" t="s">
        <v>40</v>
      </c>
      <c r="C26" s="4" t="s">
        <v>41</v>
      </c>
      <c r="D26" s="4"/>
      <c r="E26" s="4"/>
      <c r="F26" s="4"/>
      <c r="G26" s="4"/>
    </row>
    <row r="27" spans="1:8" ht="11.5" customHeight="1">
      <c r="B27" s="45" t="s">
        <v>74</v>
      </c>
      <c r="C27" s="4" t="s">
        <v>75</v>
      </c>
      <c r="D27" s="4"/>
      <c r="E27" s="4"/>
      <c r="F27" s="4"/>
      <c r="G27" s="4"/>
    </row>
    <row r="28" spans="1:8" ht="11.5" customHeight="1">
      <c r="B28" s="45" t="s">
        <v>76</v>
      </c>
      <c r="C28" s="4" t="s">
        <v>45</v>
      </c>
      <c r="D28" s="4"/>
      <c r="E28" s="4"/>
      <c r="F28" s="4"/>
      <c r="G28" s="4"/>
    </row>
    <row r="29" spans="1:8" ht="11.5" customHeight="1">
      <c r="B29" s="45" t="s">
        <v>77</v>
      </c>
      <c r="C29" s="4" t="s">
        <v>47</v>
      </c>
      <c r="D29" s="4"/>
      <c r="E29" s="4"/>
      <c r="F29" s="4"/>
      <c r="G29" s="4"/>
    </row>
    <row r="30" spans="1:8" ht="11.5" customHeight="1">
      <c r="B30" s="45" t="s">
        <v>70</v>
      </c>
      <c r="C30" s="4" t="s">
        <v>48</v>
      </c>
      <c r="D30" s="4"/>
      <c r="E30" s="4"/>
      <c r="F30" s="4"/>
      <c r="G30" s="4"/>
    </row>
    <row r="31" spans="1:8" ht="11.5" customHeight="1">
      <c r="B31" s="45" t="s">
        <v>72</v>
      </c>
      <c r="C31" s="4" t="s">
        <v>49</v>
      </c>
      <c r="D31" s="4"/>
      <c r="E31" s="4"/>
      <c r="F31" s="4"/>
      <c r="G31" s="4"/>
    </row>
    <row r="32" spans="1:8" ht="11.5" customHeight="1">
      <c r="B32" s="46"/>
      <c r="C32" s="46"/>
      <c r="D32" s="46"/>
      <c r="E32" s="46"/>
      <c r="F32" s="46"/>
      <c r="G32" s="46"/>
    </row>
    <row r="33" spans="2:7" ht="11.5" customHeight="1">
      <c r="B33" s="34" t="s">
        <v>50</v>
      </c>
      <c r="C33" s="46"/>
      <c r="D33" s="46"/>
      <c r="E33" s="46"/>
      <c r="F33" s="46"/>
      <c r="G33" s="46"/>
    </row>
    <row r="34" spans="2:7" ht="33" customHeight="1">
      <c r="B34" s="45" t="s">
        <v>34</v>
      </c>
      <c r="C34" s="5" t="s">
        <v>51</v>
      </c>
      <c r="D34" s="5"/>
      <c r="E34" s="5"/>
      <c r="F34" s="5"/>
      <c r="G34" s="5"/>
    </row>
    <row r="35" spans="2:7" ht="34.5" customHeight="1">
      <c r="B35" s="45" t="s">
        <v>36</v>
      </c>
      <c r="C35" s="5" t="s">
        <v>52</v>
      </c>
      <c r="D35" s="5"/>
      <c r="E35" s="5"/>
      <c r="F35" s="5"/>
      <c r="G35" s="5"/>
    </row>
    <row r="36" spans="2:7" ht="22.5" customHeight="1">
      <c r="B36" s="45" t="s">
        <v>38</v>
      </c>
      <c r="C36" s="5" t="s">
        <v>53</v>
      </c>
      <c r="D36" s="5"/>
      <c r="E36" s="5"/>
      <c r="F36" s="5"/>
      <c r="G36" s="5"/>
    </row>
    <row r="37" spans="2:7" ht="22.5" customHeight="1">
      <c r="B37" s="45" t="s">
        <v>40</v>
      </c>
      <c r="C37" s="5" t="s">
        <v>54</v>
      </c>
      <c r="D37" s="5"/>
      <c r="E37" s="5"/>
      <c r="F37" s="5"/>
      <c r="G37" s="5"/>
    </row>
    <row r="38" spans="2:7" ht="13.5" customHeight="1">
      <c r="B38" s="45" t="s">
        <v>74</v>
      </c>
      <c r="C38" s="5" t="s">
        <v>55</v>
      </c>
      <c r="D38" s="5"/>
      <c r="E38" s="5"/>
      <c r="F38" s="5"/>
      <c r="G38" s="5"/>
    </row>
    <row r="39" spans="2:7" ht="22.5" customHeight="1">
      <c r="B39" s="45" t="s">
        <v>76</v>
      </c>
      <c r="C39" s="5" t="s">
        <v>56</v>
      </c>
      <c r="D39" s="5"/>
      <c r="E39" s="5"/>
      <c r="F39" s="5"/>
      <c r="G39" s="5"/>
    </row>
    <row r="40" spans="2:7" ht="22.5" customHeight="1">
      <c r="B40" s="45" t="s">
        <v>77</v>
      </c>
      <c r="C40" s="5" t="s">
        <v>57</v>
      </c>
      <c r="D40" s="5"/>
      <c r="E40" s="5"/>
      <c r="F40" s="5"/>
      <c r="G40" s="5"/>
    </row>
    <row r="41" spans="2:7" ht="22.5" customHeight="1">
      <c r="B41" s="45" t="s">
        <v>70</v>
      </c>
      <c r="C41" s="5" t="s">
        <v>58</v>
      </c>
      <c r="D41" s="5"/>
      <c r="E41" s="5"/>
      <c r="F41" s="5"/>
      <c r="G41" s="5"/>
    </row>
    <row r="42" spans="2:7" ht="11.5" customHeight="1">
      <c r="B42" s="45" t="s">
        <v>72</v>
      </c>
      <c r="C42" s="5" t="s">
        <v>49</v>
      </c>
      <c r="D42" s="5"/>
      <c r="E42" s="5"/>
      <c r="F42" s="5"/>
      <c r="G42" s="5"/>
    </row>
  </sheetData>
  <mergeCells count="22">
    <mergeCell ref="C41:G41"/>
    <mergeCell ref="C42:G42"/>
    <mergeCell ref="C36:G36"/>
    <mergeCell ref="C37:G37"/>
    <mergeCell ref="C38:G38"/>
    <mergeCell ref="C39:G39"/>
    <mergeCell ref="C40:G40"/>
    <mergeCell ref="C29:G29"/>
    <mergeCell ref="C30:G30"/>
    <mergeCell ref="C31:G31"/>
    <mergeCell ref="C34:G34"/>
    <mergeCell ref="C35:G35"/>
    <mergeCell ref="C24:G24"/>
    <mergeCell ref="C25:G25"/>
    <mergeCell ref="C26:G26"/>
    <mergeCell ref="C27:G27"/>
    <mergeCell ref="C28:G28"/>
    <mergeCell ref="C3:G3"/>
    <mergeCell ref="C4:G4"/>
    <mergeCell ref="C5:D5"/>
    <mergeCell ref="F5:G5"/>
    <mergeCell ref="C23:G23"/>
  </mergeCells>
  <pageMargins left="0.89027777777777795" right="0.47013888888888899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workbookViewId="0">
      <selection activeCell="C15" sqref="C15"/>
    </sheetView>
  </sheetViews>
  <sheetFormatPr baseColWidth="10" defaultColWidth="8.83203125" defaultRowHeight="12" x14ac:dyDescent="0"/>
  <cols>
    <col min="3" max="3" width="8.83203125" style="48"/>
  </cols>
  <sheetData>
    <row r="1" spans="2:5" ht="16.25" customHeight="1">
      <c r="B1" s="49" t="s">
        <v>78</v>
      </c>
      <c r="E1" t="s">
        <v>79</v>
      </c>
    </row>
    <row r="2" spans="2:5" ht="12" customHeight="1">
      <c r="B2" s="42" t="s">
        <v>30</v>
      </c>
    </row>
    <row r="4" spans="2:5" ht="24.75" customHeight="1">
      <c r="B4" s="34" t="s">
        <v>80</v>
      </c>
      <c r="C4" s="50" t="s">
        <v>81</v>
      </c>
    </row>
    <row r="5" spans="2:5" ht="11.5" customHeight="1">
      <c r="B5" s="34" t="s">
        <v>82</v>
      </c>
      <c r="C5" s="51"/>
    </row>
    <row r="6" spans="2:5" ht="11.5" customHeight="1">
      <c r="B6" t="s">
        <v>83</v>
      </c>
      <c r="C6" s="52"/>
    </row>
    <row r="7" spans="2:5" ht="11.5" customHeight="1">
      <c r="B7" t="s">
        <v>84</v>
      </c>
    </row>
    <row r="8" spans="2:5" ht="11.5" customHeight="1">
      <c r="B8" t="s">
        <v>85</v>
      </c>
      <c r="C8" s="52" t="s">
        <v>86</v>
      </c>
    </row>
    <row r="9" spans="2:5" ht="11.5" customHeight="1">
      <c r="B9" t="s">
        <v>87</v>
      </c>
      <c r="C9" s="52"/>
    </row>
    <row r="10" spans="2:5" ht="11.5" customHeight="1">
      <c r="B10" s="53" t="s">
        <v>88</v>
      </c>
      <c r="C10" s="51"/>
    </row>
    <row r="11" spans="2:5" ht="11.5" customHeight="1">
      <c r="B11" s="34"/>
      <c r="C11" s="51"/>
    </row>
    <row r="12" spans="2:5" ht="11.5" customHeight="1">
      <c r="B12" s="34" t="s">
        <v>89</v>
      </c>
      <c r="C12" s="51"/>
    </row>
    <row r="13" spans="2:5" ht="11.5" customHeight="1">
      <c r="B13" t="s">
        <v>90</v>
      </c>
      <c r="C13" s="48" t="s">
        <v>86</v>
      </c>
    </row>
    <row r="14" spans="2:5" ht="11.5" customHeight="1">
      <c r="B14" t="s">
        <v>91</v>
      </c>
      <c r="C14" s="48" t="s">
        <v>92</v>
      </c>
    </row>
    <row r="15" spans="2:5" ht="11.5" customHeight="1">
      <c r="B15" t="s">
        <v>93</v>
      </c>
      <c r="C15" s="48" t="s">
        <v>92</v>
      </c>
    </row>
    <row r="16" spans="2:5" ht="11.5" customHeight="1">
      <c r="B16" t="s">
        <v>94</v>
      </c>
    </row>
    <row r="20" spans="2:3" ht="11.5" customHeight="1">
      <c r="B20" s="34" t="s">
        <v>95</v>
      </c>
    </row>
    <row r="21" spans="2:3" ht="11.5" customHeight="1">
      <c r="B21" t="s">
        <v>96</v>
      </c>
      <c r="C21" s="48" t="s">
        <v>86</v>
      </c>
    </row>
    <row r="22" spans="2:3" ht="11.5" customHeight="1">
      <c r="B22" s="54" t="s">
        <v>97</v>
      </c>
      <c r="C22" s="48" t="s">
        <v>98</v>
      </c>
    </row>
    <row r="23" spans="2:3" ht="11.5" customHeight="1">
      <c r="B23" t="s">
        <v>99</v>
      </c>
      <c r="C23" s="48" t="s">
        <v>92</v>
      </c>
    </row>
    <row r="24" spans="2:3" ht="11.5" customHeight="1">
      <c r="B24" t="s">
        <v>100</v>
      </c>
      <c r="C24" s="48" t="s">
        <v>101</v>
      </c>
    </row>
    <row r="25" spans="2:3" ht="11.5" customHeight="1">
      <c r="B25" t="s">
        <v>102</v>
      </c>
      <c r="C25" s="48" t="s">
        <v>92</v>
      </c>
    </row>
    <row r="26" spans="2:3" ht="11.5" customHeight="1">
      <c r="B26" s="54" t="s">
        <v>103</v>
      </c>
      <c r="C26" s="48" t="s">
        <v>92</v>
      </c>
    </row>
    <row r="29" spans="2:3" ht="11.5" customHeight="1">
      <c r="B29" s="34" t="s">
        <v>104</v>
      </c>
    </row>
    <row r="30" spans="2:3" ht="11.5" customHeight="1">
      <c r="B30" t="s">
        <v>105</v>
      </c>
      <c r="C30" s="48" t="s">
        <v>106</v>
      </c>
    </row>
    <row r="31" spans="2:3" ht="11.5" customHeight="1">
      <c r="B31" t="s">
        <v>107</v>
      </c>
      <c r="C31" s="48" t="s">
        <v>108</v>
      </c>
    </row>
    <row r="32" spans="2:3" ht="11.5" customHeight="1">
      <c r="B32" s="55" t="s">
        <v>109</v>
      </c>
      <c r="C32" s="48" t="s">
        <v>110</v>
      </c>
    </row>
    <row r="33" spans="2:3" ht="11.5" customHeight="1">
      <c r="B33" t="s">
        <v>111</v>
      </c>
      <c r="C33" s="48" t="s">
        <v>112</v>
      </c>
    </row>
    <row r="34" spans="2:3" ht="11.5" customHeight="1">
      <c r="B34" t="s">
        <v>113</v>
      </c>
      <c r="C34" s="48" t="s">
        <v>114</v>
      </c>
    </row>
    <row r="37" spans="2:3" ht="11.5" customHeight="1">
      <c r="B37" s="34" t="s">
        <v>115</v>
      </c>
    </row>
    <row r="38" spans="2:3" ht="11.5" customHeight="1">
      <c r="B38" t="s">
        <v>116</v>
      </c>
      <c r="C38" s="48" t="s">
        <v>117</v>
      </c>
    </row>
    <row r="39" spans="2:3" ht="11.5" customHeight="1">
      <c r="B39" t="s">
        <v>118</v>
      </c>
      <c r="C39" s="48" t="s">
        <v>119</v>
      </c>
    </row>
    <row r="40" spans="2:3" ht="11.5" customHeight="1">
      <c r="B40" t="s">
        <v>120</v>
      </c>
    </row>
    <row r="41" spans="2:3" ht="11.5" customHeight="1">
      <c r="B41" t="s">
        <v>121</v>
      </c>
      <c r="C41" s="48">
        <v>10</v>
      </c>
    </row>
    <row r="42" spans="2:3" ht="11.5" customHeight="1">
      <c r="B42" t="s">
        <v>122</v>
      </c>
      <c r="C42" s="52" t="s">
        <v>106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"/>
  <sheetViews>
    <sheetView workbookViewId="0">
      <selection activeCell="C4" sqref="C4"/>
    </sheetView>
  </sheetViews>
  <sheetFormatPr baseColWidth="10" defaultColWidth="8.83203125" defaultRowHeight="12" x14ac:dyDescent="0"/>
  <sheetData>
    <row r="1" spans="3:4" ht="11.5" customHeight="1">
      <c r="C1" t="s">
        <v>123</v>
      </c>
    </row>
    <row r="3" spans="3:4" ht="11.5" customHeight="1">
      <c r="C3" s="1" t="s">
        <v>124</v>
      </c>
      <c r="D3" s="1"/>
    </row>
    <row r="4" spans="3:4" ht="22.75" customHeight="1">
      <c r="C4" s="56" t="s">
        <v>125</v>
      </c>
      <c r="D4" s="57" t="s">
        <v>126</v>
      </c>
    </row>
    <row r="5" spans="3:4" ht="28.75" customHeight="1">
      <c r="C5" s="58" t="s">
        <v>127</v>
      </c>
      <c r="D5" s="59" t="s">
        <v>128</v>
      </c>
    </row>
    <row r="7" spans="3:4" ht="11.5" customHeight="1">
      <c r="C7" s="1" t="s">
        <v>129</v>
      </c>
      <c r="D7" s="1"/>
    </row>
    <row r="8" spans="3:4" ht="45.5" customHeight="1">
      <c r="C8" s="56" t="s">
        <v>130</v>
      </c>
      <c r="D8" s="57" t="s">
        <v>131</v>
      </c>
    </row>
    <row r="9" spans="3:4" ht="28.75" customHeight="1">
      <c r="C9" s="58" t="s">
        <v>132</v>
      </c>
      <c r="D9" s="59" t="s">
        <v>133</v>
      </c>
    </row>
  </sheetData>
  <mergeCells count="2">
    <mergeCell ref="C3:D3"/>
    <mergeCell ref="C7:D7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Beregning</vt:lpstr>
      <vt:lpstr>Beregningseksempel</vt:lpstr>
      <vt:lpstr>Nøgletal</vt:lpstr>
      <vt:lpstr>Fordampnings- og kond. temp.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HKN@seas-nve.dk</dc:creator>
  <cp:lastModifiedBy>Stanislav</cp:lastModifiedBy>
  <cp:revision>2</cp:revision>
  <cp:lastPrinted>2007-11-12T10:28:03Z</cp:lastPrinted>
  <dcterms:created xsi:type="dcterms:W3CDTF">2007-11-02T12:36:38Z</dcterms:created>
  <dcterms:modified xsi:type="dcterms:W3CDTF">2020-04-09T10:04:32Z</dcterms:modified>
</cp:coreProperties>
</file>