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Masters Degree\Bellevue University\DSC650-Big Data\Week 1\"/>
    </mc:Choice>
  </mc:AlternateContent>
  <xr:revisionPtr revIDLastSave="0" documentId="13_ncr:1_{15FCB8C6-C259-497D-A01D-A37F5469764A}" xr6:coauthVersionLast="45" xr6:coauthVersionMax="45" xr10:uidLastSave="{00000000-0000-0000-0000-000000000000}"/>
  <bookViews>
    <workbookView xWindow="-110" yWindow="-110" windowWidth="19420" windowHeight="10420" xr2:uid="{9DE5A9EE-E52B-47CE-A00C-68C5EEEDF45E}"/>
  </bookViews>
  <sheets>
    <sheet name="Summary" sheetId="1" r:id="rId1"/>
    <sheet name="Bac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" l="1"/>
  <c r="E17" i="2"/>
  <c r="C35" i="1" l="1"/>
  <c r="C34" i="1"/>
  <c r="C33" i="1"/>
  <c r="C31" i="1"/>
  <c r="C30" i="1"/>
  <c r="C29" i="1"/>
  <c r="C54" i="1"/>
  <c r="C53" i="1"/>
  <c r="C52" i="1"/>
  <c r="C51" i="1"/>
  <c r="C50" i="1"/>
  <c r="D43" i="1"/>
  <c r="D42" i="1"/>
  <c r="D41" i="1"/>
  <c r="C43" i="1"/>
  <c r="C42" i="1"/>
  <c r="C41" i="1"/>
  <c r="E35" i="1"/>
  <c r="E34" i="1"/>
  <c r="E33" i="1"/>
  <c r="E31" i="1"/>
  <c r="E30" i="1"/>
  <c r="E29" i="1"/>
  <c r="C23" i="1" l="1"/>
  <c r="C22" i="1"/>
  <c r="C21" i="1"/>
  <c r="C18" i="1"/>
  <c r="C17" i="1"/>
  <c r="C16" i="1"/>
  <c r="B62" i="2"/>
  <c r="D39" i="2" l="1"/>
  <c r="I39" i="2"/>
  <c r="G36" i="2"/>
  <c r="D36" i="2"/>
  <c r="C33" i="2"/>
  <c r="D33" i="2" s="1"/>
  <c r="D43" i="2" s="1"/>
  <c r="C32" i="2"/>
  <c r="D32" i="2" s="1"/>
  <c r="F32" i="2" s="1"/>
  <c r="H32" i="2" s="1"/>
  <c r="H42" i="2" s="1"/>
  <c r="B49" i="2" s="1"/>
  <c r="D49" i="2" s="1"/>
  <c r="C36" i="2"/>
  <c r="J19" i="2"/>
  <c r="J17" i="2"/>
  <c r="E19" i="2"/>
  <c r="G19" i="2" s="1"/>
  <c r="G17" i="2"/>
  <c r="J20" i="2"/>
  <c r="E20" i="2"/>
  <c r="G20" i="2" s="1"/>
  <c r="J18" i="2"/>
  <c r="G18" i="2"/>
  <c r="E36" i="2" l="1"/>
  <c r="D44" i="2" s="1"/>
  <c r="H36" i="2"/>
  <c r="H44" i="2" s="1"/>
  <c r="B51" i="2" s="1"/>
  <c r="D51" i="2" s="1"/>
  <c r="D42" i="2"/>
  <c r="F33" i="2"/>
  <c r="H33" i="2" s="1"/>
  <c r="H43" i="2" s="1"/>
  <c r="B50" i="2" s="1"/>
  <c r="D50" i="2" s="1"/>
  <c r="K20" i="2"/>
  <c r="K18" i="2"/>
  <c r="C20" i="1" s="1"/>
  <c r="K17" i="2"/>
  <c r="K19" i="2"/>
  <c r="E39" i="2" l="1"/>
  <c r="G39" i="2" s="1"/>
  <c r="C32" i="1" s="1"/>
  <c r="C19" i="1"/>
  <c r="J39" i="2" l="1"/>
  <c r="D45" i="2"/>
  <c r="C36" i="1" s="1"/>
  <c r="H45" i="2"/>
  <c r="E32" i="1"/>
  <c r="B52" i="2" l="1"/>
  <c r="E36" i="1"/>
  <c r="D52" i="2" l="1"/>
  <c r="D44" i="1" s="1"/>
  <c r="C44" i="1"/>
</calcChain>
</file>

<file path=xl/sharedStrings.xml><?xml version="1.0" encoding="utf-8"?>
<sst xmlns="http://schemas.openxmlformats.org/spreadsheetml/2006/main" count="193" uniqueCount="113">
  <si>
    <t>---</t>
  </si>
  <si>
    <t>title: Assignment 1</t>
  </si>
  <si>
    <t>subtitle: Computer performance, reliability, and scalability calculation</t>
  </si>
  <si>
    <t>author: Timothy Robbins</t>
  </si>
  <si>
    <t xml:space="preserve">## 1.2 </t>
  </si>
  <si>
    <t>#### a. Data Sizes</t>
  </si>
  <si>
    <t>#### b. Scaling</t>
  </si>
  <si>
    <t>#### c. Reliability</t>
  </si>
  <si>
    <t>#### d. Latency</t>
  </si>
  <si>
    <t xml:space="preserve"> Data Item                                  </t>
  </si>
  <si>
    <t xml:space="preserve"> Size per Item </t>
  </si>
  <si>
    <t xml:space="preserve"> </t>
  </si>
  <si>
    <t>--------------------------------------------</t>
  </si>
  <si>
    <t>--------------:</t>
  </si>
  <si>
    <t xml:space="preserve"> 128 character message.                     </t>
  </si>
  <si>
    <t xml:space="preserve"> 1024x768 PNG image                         </t>
  </si>
  <si>
    <t xml:space="preserve"> 1024x768 RAW image                         </t>
  </si>
  <si>
    <t xml:space="preserve"> HD (1080p) HEVC Video (15 minutes)         </t>
  </si>
  <si>
    <t xml:space="preserve"> HD (1080p) Uncompressed Video (15 minutes) </t>
  </si>
  <si>
    <t xml:space="preserve"> 4K UHD HEVC Video (15 minutes)             </t>
  </si>
  <si>
    <t xml:space="preserve"> 4k UHD Uncompressed Video (15 minutes)     </t>
  </si>
  <si>
    <t xml:space="preserve"> Human Genome (Uncompressed)                </t>
  </si>
  <si>
    <t xml:space="preserve">                                           </t>
  </si>
  <si>
    <t xml:space="preserve"> Size     </t>
  </si>
  <si>
    <t xml:space="preserve"> # HD </t>
  </si>
  <si>
    <t>-------------------------------------------</t>
  </si>
  <si>
    <t>---------:</t>
  </si>
  <si>
    <t>-----:</t>
  </si>
  <si>
    <t xml:space="preserve"> Daily Twitter Tweets (Uncompressed)       </t>
  </si>
  <si>
    <t xml:space="preserve"> Daily Twitter Tweets (Snappy Compressed)  </t>
  </si>
  <si>
    <t xml:space="preserve"> Daily Instagram Photos                    </t>
  </si>
  <si>
    <t xml:space="preserve"> Daily YouTube Videos                      </t>
  </si>
  <si>
    <t xml:space="preserve"> Yearly Twitter Tweets (Uncompressed)      </t>
  </si>
  <si>
    <t xml:space="preserve"> Yearly Twitter Tweets (Snappy Compressed) </t>
  </si>
  <si>
    <t xml:space="preserve"> Yearly Instagram Photos                   </t>
  </si>
  <si>
    <t xml:space="preserve"> Yearly YouTube Videos                     </t>
  </si>
  <si>
    <t xml:space="preserve">                                    </t>
  </si>
  <si>
    <t xml:space="preserve"> # Failures </t>
  </si>
  <si>
    <t>------------------------------------</t>
  </si>
  <si>
    <t>-----------:</t>
  </si>
  <si>
    <t xml:space="preserve"> Twitter Tweets (Uncompressed)      </t>
  </si>
  <si>
    <t xml:space="preserve"> Twitter Tweets (Snappy Compressed) </t>
  </si>
  <si>
    <t xml:space="preserve"> Instagram Photos                   </t>
  </si>
  <si>
    <t xml:space="preserve"> YouTube Videos                     </t>
  </si>
  <si>
    <t xml:space="preserve">                           </t>
  </si>
  <si>
    <t xml:space="preserve"> One Way Latency      </t>
  </si>
  <si>
    <t>---------------------------</t>
  </si>
  <si>
    <t>---------------------:</t>
  </si>
  <si>
    <t xml:space="preserve"> Los Angeles to Amsterdam  </t>
  </si>
  <si>
    <t xml:space="preserve"> Low Earth Orbit Satellite </t>
  </si>
  <si>
    <t xml:space="preserve"> Geostationary Satellite   </t>
  </si>
  <si>
    <t xml:space="preserve"> Earth to the Moon         </t>
  </si>
  <si>
    <t xml:space="preserve"> Earth to Mars             </t>
  </si>
  <si>
    <t>bit depth</t>
  </si>
  <si>
    <t>horizontal</t>
  </si>
  <si>
    <t>vertical</t>
  </si>
  <si>
    <t>frame rate/sec</t>
  </si>
  <si>
    <t>bits/byte</t>
  </si>
  <si>
    <t>bytes/mb</t>
  </si>
  <si>
    <t>total</t>
  </si>
  <si>
    <t>seconds</t>
  </si>
  <si>
    <t>1 byte per char</t>
  </si>
  <si>
    <t>subtotal 1</t>
  </si>
  <si>
    <t>subtotal 2</t>
  </si>
  <si>
    <t>Bytes</t>
  </si>
  <si>
    <t>MB</t>
  </si>
  <si>
    <t>https://bitesizebio.com/8378/how-much-information-is-stored-in-the-human-gen</t>
  </si>
  <si>
    <t>https://toolstud.io/photo/filesize.php?imagewidth=1024&amp;imageheight=768</t>
  </si>
  <si>
    <t>assumes uncompressed 16bit monochrome (RAW)</t>
  </si>
  <si>
    <t>size (bytes)</t>
  </si>
  <si>
    <t>bytes/tweet</t>
  </si>
  <si>
    <t># HD</t>
  </si>
  <si>
    <t>space needed (bytes)</t>
  </si>
  <si>
    <t>size per item</t>
  </si>
  <si>
    <t># of copies req'd</t>
  </si>
  <si>
    <t>assumes uncompressed 4x8bit RGBA (PNG):</t>
  </si>
  <si>
    <t>tweets</t>
  </si>
  <si>
    <t xml:space="preserve"> 128 character message</t>
  </si>
  <si>
    <t>photos (75%)</t>
  </si>
  <si>
    <t>a. Data Sizes</t>
  </si>
  <si>
    <t>1.2</t>
  </si>
  <si>
    <t>b. Scaling</t>
  </si>
  <si>
    <t>c. Reliability</t>
  </si>
  <si>
    <t>d. Latency</t>
  </si>
  <si>
    <t>hours</t>
  </si>
  <si>
    <t>GB</t>
  </si>
  <si>
    <t>size (mb)</t>
  </si>
  <si>
    <t>10TB/drive (bytes)</t>
  </si>
  <si>
    <t>png size (mb)</t>
  </si>
  <si>
    <t>10TB/drive (mb)</t>
  </si>
  <si>
    <t>min/hr</t>
  </si>
  <si>
    <t>total mins</t>
  </si>
  <si>
    <t>15 min video (mb)</t>
  </si>
  <si>
    <t>per minute</t>
  </si>
  <si>
    <t>units</t>
  </si>
  <si>
    <t xml:space="preserve"> # Failures</t>
  </si>
  <si>
    <t>Failure Rate</t>
  </si>
  <si>
    <t>https://www.backblaze.com/blog/hard-drive-stats-for-2019/</t>
  </si>
  <si>
    <t>Units</t>
  </si>
  <si>
    <t>https://www.rfwireless-world.com/calculators/Network-Latency-Calculator.html</t>
  </si>
  <si>
    <t xml:space="preserve">ms                 </t>
  </si>
  <si>
    <t xml:space="preserve">minutes            </t>
  </si>
  <si>
    <t xml:space="preserve">  transmission medium speed = 197,863.022</t>
  </si>
  <si>
    <t xml:space="preserve">  data transmission rate in kbps = 56</t>
  </si>
  <si>
    <t xml:space="preserve">  packet size in bytes = 1500</t>
  </si>
  <si>
    <t>bytes</t>
  </si>
  <si>
    <t xml:space="preserve">Assumptions (for all Latency): </t>
  </si>
  <si>
    <t>assume min is 1</t>
  </si>
  <si>
    <t>ms</t>
  </si>
  <si>
    <t>minutes</t>
  </si>
  <si>
    <t>Summary</t>
  </si>
  <si>
    <t>See calculations, backup, and assumptions on Backup tab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</si>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</sst>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E+00"/>
    <numFmt numFmtId="167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2"/>
    <xf numFmtId="43" fontId="0" fillId="0" borderId="0" xfId="1" applyFont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0" fontId="3" fillId="0" borderId="0" xfId="2" applyFill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2" fillId="0" borderId="1" xfId="1" applyNumberFormat="1" applyFont="1" applyBorder="1" applyAlignment="1">
      <alignment horizontal="center" wrapText="1"/>
    </xf>
    <xf numFmtId="0" fontId="2" fillId="0" borderId="0" xfId="0" applyFont="1"/>
    <xf numFmtId="165" fontId="0" fillId="0" borderId="0" xfId="1" applyNumberFormat="1" applyFont="1"/>
    <xf numFmtId="166" fontId="0" fillId="0" borderId="0" xfId="1" applyNumberFormat="1" applyFont="1"/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43" fontId="0" fillId="0" borderId="0" xfId="1" applyFont="1" applyFill="1"/>
    <xf numFmtId="0" fontId="0" fillId="0" borderId="0" xfId="0" quotePrefix="1"/>
    <xf numFmtId="43" fontId="0" fillId="0" borderId="0" xfId="1" applyFont="1" applyAlignment="1">
      <alignment horizontal="right"/>
    </xf>
    <xf numFmtId="43" fontId="0" fillId="0" borderId="0" xfId="1" applyFont="1" applyFill="1" applyAlignment="1">
      <alignment horizontal="right"/>
    </xf>
    <xf numFmtId="165" fontId="2" fillId="0" borderId="0" xfId="1" applyNumberFormat="1" applyFont="1" applyAlignment="1">
      <alignment horizontal="center" wrapText="1"/>
    </xf>
    <xf numFmtId="43" fontId="2" fillId="0" borderId="0" xfId="1" applyFont="1" applyAlignment="1">
      <alignment horizontal="center" wrapText="1"/>
    </xf>
    <xf numFmtId="164" fontId="2" fillId="0" borderId="0" xfId="1" applyNumberFormat="1" applyFont="1" applyFill="1" applyAlignment="1">
      <alignment horizontal="center" wrapText="1"/>
    </xf>
    <xf numFmtId="166" fontId="0" fillId="0" borderId="0" xfId="1" applyNumberFormat="1" applyFont="1" applyFill="1"/>
    <xf numFmtId="0" fontId="2" fillId="0" borderId="1" xfId="0" applyFont="1" applyBorder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43" fontId="2" fillId="2" borderId="1" xfId="1" applyFont="1" applyFill="1" applyBorder="1" applyAlignment="1">
      <alignment horizontal="center" wrapText="1"/>
    </xf>
    <xf numFmtId="164" fontId="2" fillId="0" borderId="1" xfId="1" applyNumberFormat="1" applyFont="1" applyFill="1" applyBorder="1" applyAlignment="1">
      <alignment horizontal="center" wrapText="1"/>
    </xf>
    <xf numFmtId="0" fontId="2" fillId="2" borderId="0" xfId="1" applyNumberFormat="1" applyFont="1" applyFill="1" applyAlignment="1">
      <alignment horizontal="center" wrapText="1"/>
    </xf>
    <xf numFmtId="43" fontId="2" fillId="0" borderId="1" xfId="1" applyFont="1" applyFill="1" applyBorder="1" applyAlignment="1">
      <alignment horizontal="center" wrapText="1"/>
    </xf>
    <xf numFmtId="10" fontId="0" fillId="0" borderId="0" xfId="1" applyNumberFormat="1" applyFont="1"/>
    <xf numFmtId="0" fontId="2" fillId="0" borderId="1" xfId="0" applyFont="1" applyFill="1" applyBorder="1" applyAlignment="1">
      <alignment horizontal="center" wrapText="1"/>
    </xf>
    <xf numFmtId="11" fontId="0" fillId="0" borderId="0" xfId="1" applyNumberFormat="1" applyFont="1" applyFill="1"/>
    <xf numFmtId="0" fontId="0" fillId="0" borderId="0" xfId="0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43" fontId="0" fillId="0" borderId="0" xfId="1" applyFont="1" applyAlignment="1">
      <alignment horizontal="center" wrapText="1"/>
    </xf>
    <xf numFmtId="164" fontId="4" fillId="0" borderId="0" xfId="1" applyNumberFormat="1" applyFont="1"/>
    <xf numFmtId="167" fontId="0" fillId="0" borderId="0" xfId="1" applyNumberFormat="1" applyFont="1"/>
    <xf numFmtId="11" fontId="0" fillId="0" borderId="0" xfId="0" applyNumberFormat="1"/>
    <xf numFmtId="11" fontId="0" fillId="0" borderId="0" xfId="1" applyNumberFormat="1" applyFont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oolstud.io/photo/filesize.php?imagewidth=1024&amp;imageheight=768" TargetMode="External"/><Relationship Id="rId2" Type="http://schemas.openxmlformats.org/officeDocument/2006/relationships/hyperlink" Target="https://toolstud.io/photo/filesize.php?imagewidth=1024&amp;imageheight=768" TargetMode="External"/><Relationship Id="rId1" Type="http://schemas.openxmlformats.org/officeDocument/2006/relationships/hyperlink" Target="https://bitesizebio.com/8378/how-much-information-is-stored-in-the-human-ge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rfwireless-world.com/calculators/Network-Latency-Calculator.html" TargetMode="External"/><Relationship Id="rId4" Type="http://schemas.openxmlformats.org/officeDocument/2006/relationships/hyperlink" Target="https://www.backblaze.com/blog/hard-drive-stats-for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20B5-ABCB-4DFB-9D36-B100ABD30E9A}">
  <dimension ref="A1:F54"/>
  <sheetViews>
    <sheetView tabSelected="1" workbookViewId="0">
      <selection activeCell="F33" sqref="F33"/>
    </sheetView>
  </sheetViews>
  <sheetFormatPr defaultRowHeight="14.5" x14ac:dyDescent="0.35"/>
  <cols>
    <col min="2" max="2" width="40.7265625" bestFit="1" customWidth="1"/>
    <col min="3" max="3" width="12.6328125" customWidth="1"/>
    <col min="4" max="4" width="7.08984375" customWidth="1"/>
    <col min="5" max="5" width="13.90625" customWidth="1"/>
    <col min="6" max="6" width="15.54296875" customWidth="1"/>
  </cols>
  <sheetData>
    <row r="1" spans="1:6" x14ac:dyDescent="0.35">
      <c r="A1" s="11" t="s">
        <v>110</v>
      </c>
    </row>
    <row r="2" spans="1:6" x14ac:dyDescent="0.35">
      <c r="A2" s="11" t="s">
        <v>111</v>
      </c>
    </row>
    <row r="4" spans="1:6" x14ac:dyDescent="0.35">
      <c r="A4" t="s">
        <v>0</v>
      </c>
    </row>
    <row r="5" spans="1:6" x14ac:dyDescent="0.35">
      <c r="A5" t="s">
        <v>1</v>
      </c>
    </row>
    <row r="6" spans="1:6" x14ac:dyDescent="0.35">
      <c r="A6" t="s">
        <v>2</v>
      </c>
    </row>
    <row r="7" spans="1:6" x14ac:dyDescent="0.35">
      <c r="A7" t="s">
        <v>3</v>
      </c>
    </row>
    <row r="8" spans="1:6" x14ac:dyDescent="0.35">
      <c r="A8" t="s">
        <v>0</v>
      </c>
    </row>
    <row r="10" spans="1:6" x14ac:dyDescent="0.35">
      <c r="A10" t="s">
        <v>4</v>
      </c>
    </row>
    <row r="12" spans="1:6" x14ac:dyDescent="0.35">
      <c r="A12" t="s">
        <v>5</v>
      </c>
    </row>
    <row r="14" spans="1:6" x14ac:dyDescent="0.35">
      <c r="B14" t="s">
        <v>9</v>
      </c>
      <c r="C14" t="s">
        <v>10</v>
      </c>
      <c r="D14" t="s">
        <v>98</v>
      </c>
      <c r="E14" t="s">
        <v>11</v>
      </c>
    </row>
    <row r="15" spans="1:6" x14ac:dyDescent="0.35">
      <c r="B15" t="s">
        <v>12</v>
      </c>
      <c r="C15" t="s">
        <v>13</v>
      </c>
    </row>
    <row r="16" spans="1:6" x14ac:dyDescent="0.35">
      <c r="B16" t="s">
        <v>14</v>
      </c>
      <c r="C16" s="3">
        <f>Backup!B9</f>
        <v>128</v>
      </c>
      <c r="D16" t="s">
        <v>64</v>
      </c>
      <c r="F16" s="1"/>
    </row>
    <row r="17" spans="1:6" x14ac:dyDescent="0.35">
      <c r="B17" t="s">
        <v>15</v>
      </c>
      <c r="C17" s="40">
        <f>Backup!B11</f>
        <v>3.1539999999999999</v>
      </c>
      <c r="D17" t="s">
        <v>65</v>
      </c>
    </row>
    <row r="18" spans="1:6" x14ac:dyDescent="0.35">
      <c r="B18" t="s">
        <v>16</v>
      </c>
      <c r="C18" s="40">
        <f>Backup!B13</f>
        <v>1.57</v>
      </c>
      <c r="D18" t="s">
        <v>65</v>
      </c>
    </row>
    <row r="19" spans="1:6" x14ac:dyDescent="0.35">
      <c r="B19" t="s">
        <v>17</v>
      </c>
      <c r="C19" s="3">
        <f>Backup!K17</f>
        <v>111974.39999999999</v>
      </c>
      <c r="D19" t="s">
        <v>65</v>
      </c>
    </row>
    <row r="20" spans="1:6" x14ac:dyDescent="0.35">
      <c r="B20" t="s">
        <v>18</v>
      </c>
      <c r="C20" s="3">
        <f>Backup!K18</f>
        <v>167961.60000000001</v>
      </c>
      <c r="D20" t="s">
        <v>65</v>
      </c>
      <c r="F20" s="1"/>
    </row>
    <row r="21" spans="1:6" x14ac:dyDescent="0.35">
      <c r="B21" t="s">
        <v>19</v>
      </c>
      <c r="C21" s="3">
        <f>Backup!K19</f>
        <v>405907.20000000001</v>
      </c>
      <c r="D21" t="s">
        <v>65</v>
      </c>
    </row>
    <row r="22" spans="1:6" x14ac:dyDescent="0.35">
      <c r="B22" t="s">
        <v>20</v>
      </c>
      <c r="C22" s="3">
        <f>Backup!K20</f>
        <v>608860.80000000005</v>
      </c>
      <c r="D22" t="s">
        <v>65</v>
      </c>
    </row>
    <row r="23" spans="1:6" x14ac:dyDescent="0.35">
      <c r="B23" t="s">
        <v>21</v>
      </c>
      <c r="C23" s="40">
        <f>Backup!B23</f>
        <v>1.5</v>
      </c>
      <c r="D23" t="s">
        <v>85</v>
      </c>
    </row>
    <row r="25" spans="1:6" x14ac:dyDescent="0.35">
      <c r="A25" t="s">
        <v>6</v>
      </c>
    </row>
    <row r="27" spans="1:6" x14ac:dyDescent="0.35">
      <c r="B27" t="s">
        <v>22</v>
      </c>
      <c r="C27" t="s">
        <v>23</v>
      </c>
      <c r="D27" t="s">
        <v>94</v>
      </c>
      <c r="E27" t="s">
        <v>24</v>
      </c>
    </row>
    <row r="28" spans="1:6" x14ac:dyDescent="0.35">
      <c r="B28" t="s">
        <v>25</v>
      </c>
      <c r="C28" t="s">
        <v>26</v>
      </c>
      <c r="E28" t="s">
        <v>27</v>
      </c>
    </row>
    <row r="29" spans="1:6" x14ac:dyDescent="0.35">
      <c r="B29" t="s">
        <v>28</v>
      </c>
      <c r="C29" s="41">
        <f>Backup!D32/1000000</f>
        <v>64000</v>
      </c>
      <c r="D29" t="s">
        <v>65</v>
      </c>
      <c r="E29">
        <f>Backup!H32</f>
        <v>1.9199999999999998E-2</v>
      </c>
      <c r="F29" t="s">
        <v>107</v>
      </c>
    </row>
    <row r="30" spans="1:6" x14ac:dyDescent="0.35">
      <c r="B30" t="s">
        <v>29</v>
      </c>
      <c r="C30" s="41">
        <f>Backup!D33/1000000</f>
        <v>40000</v>
      </c>
      <c r="D30" t="s">
        <v>65</v>
      </c>
      <c r="E30">
        <f>Backup!H33</f>
        <v>1.2E-2</v>
      </c>
      <c r="F30" t="s">
        <v>107</v>
      </c>
    </row>
    <row r="31" spans="1:6" x14ac:dyDescent="0.35">
      <c r="B31" t="s">
        <v>30</v>
      </c>
      <c r="C31" s="41">
        <f>Backup!E36</f>
        <v>236550000</v>
      </c>
      <c r="D31" t="s">
        <v>65</v>
      </c>
      <c r="E31" s="3">
        <f>Backup!H36</f>
        <v>70.965000000000003</v>
      </c>
    </row>
    <row r="32" spans="1:6" x14ac:dyDescent="0.35">
      <c r="B32" t="s">
        <v>31</v>
      </c>
      <c r="C32" s="41">
        <f>Backup!G39</f>
        <v>223948800</v>
      </c>
      <c r="D32" t="s">
        <v>65</v>
      </c>
      <c r="E32" s="3">
        <f>Backup!J39</f>
        <v>67.184640000000002</v>
      </c>
    </row>
    <row r="33" spans="1:5" x14ac:dyDescent="0.35">
      <c r="B33" t="s">
        <v>32</v>
      </c>
      <c r="C33" s="41">
        <f>Backup!D42/1000000</f>
        <v>23360000</v>
      </c>
      <c r="D33" t="s">
        <v>65</v>
      </c>
      <c r="E33" s="3">
        <f>Backup!H42</f>
        <v>7.0079999999999991</v>
      </c>
    </row>
    <row r="34" spans="1:5" x14ac:dyDescent="0.35">
      <c r="B34" t="s">
        <v>33</v>
      </c>
      <c r="C34" s="41">
        <f>Backup!D43/1000000</f>
        <v>14600000</v>
      </c>
      <c r="D34" t="s">
        <v>65</v>
      </c>
      <c r="E34" s="3">
        <f>Backup!H43</f>
        <v>4.38</v>
      </c>
    </row>
    <row r="35" spans="1:5" x14ac:dyDescent="0.35">
      <c r="B35" t="s">
        <v>34</v>
      </c>
      <c r="C35" s="41">
        <f>Backup!D44/1000000</f>
        <v>86340750000</v>
      </c>
      <c r="D35" t="s">
        <v>65</v>
      </c>
      <c r="E35" s="3">
        <f>Backup!H44</f>
        <v>25902.225000000002</v>
      </c>
    </row>
    <row r="36" spans="1:5" x14ac:dyDescent="0.35">
      <c r="B36" t="s">
        <v>35</v>
      </c>
      <c r="C36" s="41">
        <f>Backup!D45/1000000</f>
        <v>81741312000</v>
      </c>
      <c r="D36" t="s">
        <v>65</v>
      </c>
      <c r="E36" s="3">
        <f>Backup!H45</f>
        <v>24522.393599999999</v>
      </c>
    </row>
    <row r="38" spans="1:5" x14ac:dyDescent="0.35">
      <c r="A38" t="s">
        <v>7</v>
      </c>
    </row>
    <row r="39" spans="1:5" x14ac:dyDescent="0.35">
      <c r="B39" t="s">
        <v>36</v>
      </c>
      <c r="C39" t="s">
        <v>24</v>
      </c>
      <c r="D39" t="s">
        <v>37</v>
      </c>
    </row>
    <row r="40" spans="1:5" x14ac:dyDescent="0.35">
      <c r="B40" t="s">
        <v>38</v>
      </c>
      <c r="C40" t="s">
        <v>27</v>
      </c>
      <c r="D40" t="s">
        <v>39</v>
      </c>
    </row>
    <row r="41" spans="1:5" x14ac:dyDescent="0.35">
      <c r="B41" t="s">
        <v>40</v>
      </c>
      <c r="C41" s="3">
        <f>Backup!B49</f>
        <v>7.0079999999999991</v>
      </c>
      <c r="D41" s="43">
        <f>Backup!D49</f>
        <v>0.13245119999999999</v>
      </c>
    </row>
    <row r="42" spans="1:5" x14ac:dyDescent="0.35">
      <c r="B42" t="s">
        <v>41</v>
      </c>
      <c r="C42" s="3">
        <f>Backup!B50</f>
        <v>4.38</v>
      </c>
      <c r="D42" s="43">
        <f>Backup!D50</f>
        <v>8.2781999999999994E-2</v>
      </c>
    </row>
    <row r="43" spans="1:5" x14ac:dyDescent="0.35">
      <c r="B43" t="s">
        <v>42</v>
      </c>
      <c r="C43" s="3">
        <f>Backup!B51</f>
        <v>25902.225000000002</v>
      </c>
      <c r="D43" s="3">
        <f>Backup!D51</f>
        <v>489.55205250000006</v>
      </c>
    </row>
    <row r="44" spans="1:5" x14ac:dyDescent="0.35">
      <c r="B44" t="s">
        <v>43</v>
      </c>
      <c r="C44" s="3">
        <f>Backup!B52</f>
        <v>24522.393599999999</v>
      </c>
      <c r="D44" s="3">
        <f>Backup!D52</f>
        <v>463.47323904000001</v>
      </c>
    </row>
    <row r="46" spans="1:5" x14ac:dyDescent="0.35">
      <c r="A46" t="s">
        <v>8</v>
      </c>
    </row>
    <row r="48" spans="1:5" x14ac:dyDescent="0.35">
      <c r="B48" t="s">
        <v>44</v>
      </c>
      <c r="C48" t="s">
        <v>45</v>
      </c>
      <c r="D48" t="s">
        <v>94</v>
      </c>
    </row>
    <row r="49" spans="2:5" x14ac:dyDescent="0.35">
      <c r="B49" t="s">
        <v>46</v>
      </c>
      <c r="C49" t="s">
        <v>47</v>
      </c>
    </row>
    <row r="50" spans="2:5" x14ac:dyDescent="0.35">
      <c r="B50" t="s">
        <v>48</v>
      </c>
      <c r="C50">
        <f>Backup!B58</f>
        <v>259</v>
      </c>
      <c r="D50" t="s">
        <v>108</v>
      </c>
    </row>
    <row r="51" spans="2:5" x14ac:dyDescent="0.35">
      <c r="B51" t="s">
        <v>49</v>
      </c>
      <c r="C51">
        <f>Backup!B59</f>
        <v>224</v>
      </c>
      <c r="D51" t="s">
        <v>108</v>
      </c>
    </row>
    <row r="52" spans="2:5" x14ac:dyDescent="0.35">
      <c r="B52" t="s">
        <v>50</v>
      </c>
      <c r="C52">
        <f>Backup!B60</f>
        <v>395</v>
      </c>
      <c r="D52" t="s">
        <v>108</v>
      </c>
    </row>
    <row r="53" spans="2:5" x14ac:dyDescent="0.35">
      <c r="B53" t="s">
        <v>51</v>
      </c>
      <c r="C53" s="3">
        <f>Backup!B61</f>
        <v>2157</v>
      </c>
      <c r="D53" t="s">
        <v>108</v>
      </c>
    </row>
    <row r="54" spans="2:5" x14ac:dyDescent="0.35">
      <c r="B54" t="s">
        <v>52</v>
      </c>
      <c r="C54" s="2">
        <f>Backup!B62</f>
        <v>7.5358000000000001</v>
      </c>
      <c r="D54" t="s">
        <v>109</v>
      </c>
      <c r="E54" t="s">
        <v>11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07B4-2289-4AF2-B48A-B983D850C492}">
  <sheetPr>
    <pageSetUpPr fitToPage="1"/>
  </sheetPr>
  <dimension ref="A1:N63"/>
  <sheetViews>
    <sheetView zoomScale="91" zoomScaleNormal="91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I21" sqref="I21"/>
    </sheetView>
  </sheetViews>
  <sheetFormatPr defaultRowHeight="14.5" x14ac:dyDescent="0.35"/>
  <cols>
    <col min="1" max="1" width="39.453125" customWidth="1"/>
    <col min="2" max="2" width="13.6328125" style="8" customWidth="1"/>
    <col min="3" max="3" width="11.90625" style="3" customWidth="1"/>
    <col min="4" max="4" width="10.453125" style="3" customWidth="1"/>
    <col min="5" max="5" width="12" style="3" bestFit="1" customWidth="1"/>
    <col min="6" max="6" width="12.81640625" style="3" customWidth="1"/>
    <col min="7" max="7" width="14.6328125" style="3" customWidth="1"/>
    <col min="8" max="8" width="14.81640625" style="2" customWidth="1"/>
    <col min="9" max="9" width="11.54296875" style="3" customWidth="1"/>
    <col min="10" max="10" width="10.08984375" style="3" bestFit="1" customWidth="1"/>
    <col min="11" max="11" width="11.08984375" style="3" bestFit="1" customWidth="1"/>
    <col min="12" max="12" width="9.453125" style="3" customWidth="1"/>
    <col min="13" max="13" width="9.36328125" style="3" bestFit="1" customWidth="1"/>
  </cols>
  <sheetData>
    <row r="1" spans="1:14" x14ac:dyDescent="0.35">
      <c r="A1" s="11" t="s">
        <v>1</v>
      </c>
      <c r="B1" s="7"/>
      <c r="C1"/>
      <c r="D1"/>
      <c r="E1"/>
      <c r="F1"/>
      <c r="G1"/>
      <c r="I1"/>
      <c r="J1"/>
      <c r="K1"/>
      <c r="L1"/>
      <c r="M1"/>
    </row>
    <row r="2" spans="1:14" x14ac:dyDescent="0.35">
      <c r="A2" s="11" t="s">
        <v>2</v>
      </c>
      <c r="B2" s="7"/>
      <c r="C2"/>
      <c r="D2"/>
      <c r="E2"/>
      <c r="F2"/>
      <c r="G2"/>
      <c r="I2"/>
      <c r="J2"/>
      <c r="K2"/>
      <c r="L2"/>
      <c r="M2"/>
    </row>
    <row r="3" spans="1:14" x14ac:dyDescent="0.35">
      <c r="A3" s="11" t="s">
        <v>3</v>
      </c>
      <c r="B3" s="7"/>
      <c r="C3"/>
      <c r="D3"/>
      <c r="E3"/>
      <c r="F3"/>
      <c r="G3"/>
      <c r="I3"/>
      <c r="J3"/>
      <c r="K3"/>
      <c r="L3"/>
      <c r="M3"/>
    </row>
    <row r="4" spans="1:14" x14ac:dyDescent="0.35">
      <c r="B4" s="7"/>
      <c r="C4"/>
      <c r="D4"/>
      <c r="E4"/>
      <c r="F4"/>
      <c r="G4"/>
      <c r="I4"/>
      <c r="J4"/>
      <c r="K4"/>
      <c r="L4"/>
      <c r="M4"/>
    </row>
    <row r="5" spans="1:14" x14ac:dyDescent="0.35">
      <c r="A5" s="17" t="s">
        <v>80</v>
      </c>
      <c r="B5" s="7"/>
      <c r="C5"/>
      <c r="D5"/>
      <c r="E5"/>
      <c r="F5"/>
      <c r="G5"/>
      <c r="I5"/>
      <c r="J5"/>
      <c r="K5"/>
      <c r="L5"/>
      <c r="M5"/>
    </row>
    <row r="6" spans="1:14" x14ac:dyDescent="0.35">
      <c r="B6" s="7"/>
      <c r="C6"/>
      <c r="D6"/>
      <c r="E6"/>
      <c r="F6"/>
      <c r="G6"/>
      <c r="I6"/>
      <c r="J6"/>
      <c r="K6"/>
      <c r="L6"/>
      <c r="M6"/>
    </row>
    <row r="7" spans="1:14" x14ac:dyDescent="0.35">
      <c r="A7" t="s">
        <v>79</v>
      </c>
      <c r="B7" s="7"/>
      <c r="C7"/>
      <c r="D7"/>
      <c r="E7"/>
      <c r="F7"/>
      <c r="G7"/>
      <c r="I7"/>
      <c r="J7"/>
      <c r="K7"/>
      <c r="L7"/>
      <c r="M7"/>
    </row>
    <row r="8" spans="1:14" s="14" customFormat="1" x14ac:dyDescent="0.35">
      <c r="B8" s="27" t="s">
        <v>73</v>
      </c>
      <c r="C8" s="10" t="s">
        <v>94</v>
      </c>
      <c r="D8" s="15"/>
      <c r="E8" s="15"/>
      <c r="F8" s="15"/>
      <c r="G8" s="15"/>
      <c r="H8" s="21"/>
      <c r="I8" s="15"/>
      <c r="J8" s="15"/>
      <c r="K8" s="15"/>
      <c r="L8" s="15"/>
      <c r="M8" s="15"/>
    </row>
    <row r="9" spans="1:14" x14ac:dyDescent="0.35">
      <c r="A9" t="s">
        <v>77</v>
      </c>
      <c r="B9" s="8">
        <v>128</v>
      </c>
      <c r="C9" s="8" t="s">
        <v>64</v>
      </c>
      <c r="D9" s="3" t="s">
        <v>61</v>
      </c>
      <c r="H9" s="3"/>
      <c r="I9" s="2"/>
      <c r="N9" s="3"/>
    </row>
    <row r="10" spans="1:14" ht="15" customHeight="1" x14ac:dyDescent="0.35">
      <c r="B10" s="18"/>
      <c r="C10" s="8"/>
      <c r="H10" s="3"/>
      <c r="I10" s="2"/>
      <c r="N10" s="3"/>
    </row>
    <row r="11" spans="1:14" s="4" customFormat="1" x14ac:dyDescent="0.35">
      <c r="A11" s="4" t="s">
        <v>15</v>
      </c>
      <c r="B11" s="19">
        <v>3.1539999999999999</v>
      </c>
      <c r="C11" s="9" t="s">
        <v>65</v>
      </c>
      <c r="D11" s="5" t="s">
        <v>75</v>
      </c>
      <c r="F11" s="5"/>
      <c r="G11" s="5"/>
      <c r="H11" s="5"/>
      <c r="I11" s="16"/>
      <c r="J11" s="5"/>
      <c r="K11" s="5"/>
      <c r="L11" s="5"/>
      <c r="M11" s="5"/>
      <c r="N11" s="5"/>
    </row>
    <row r="12" spans="1:14" s="4" customFormat="1" x14ac:dyDescent="0.35">
      <c r="A12" s="6" t="s">
        <v>67</v>
      </c>
      <c r="B12" s="19"/>
      <c r="C12" s="9"/>
      <c r="D12" s="5"/>
      <c r="E12" s="5"/>
      <c r="F12" s="6"/>
      <c r="G12" s="6"/>
      <c r="H12" s="5"/>
      <c r="I12" s="16"/>
      <c r="J12" s="5"/>
      <c r="K12" s="5"/>
      <c r="L12" s="5"/>
      <c r="M12" s="5"/>
      <c r="N12" s="5"/>
    </row>
    <row r="13" spans="1:14" s="4" customFormat="1" x14ac:dyDescent="0.35">
      <c r="A13" s="4" t="s">
        <v>16</v>
      </c>
      <c r="B13" s="19">
        <v>1.57</v>
      </c>
      <c r="C13" s="9" t="s">
        <v>65</v>
      </c>
      <c r="D13" s="5" t="s">
        <v>68</v>
      </c>
      <c r="E13" s="5"/>
      <c r="H13" s="5"/>
      <c r="I13" s="16"/>
      <c r="J13" s="5"/>
      <c r="K13" s="5"/>
      <c r="L13" s="5"/>
      <c r="M13" s="5"/>
      <c r="N13" s="5"/>
    </row>
    <row r="14" spans="1:14" s="4" customFormat="1" x14ac:dyDescent="0.35">
      <c r="A14" s="6" t="s">
        <v>67</v>
      </c>
      <c r="B14" s="19"/>
      <c r="C14" s="9"/>
      <c r="D14" s="5"/>
      <c r="E14" s="5"/>
      <c r="F14" s="6"/>
      <c r="G14" s="6"/>
      <c r="H14" s="5"/>
      <c r="I14" s="16"/>
      <c r="J14" s="5"/>
      <c r="K14" s="5"/>
      <c r="L14" s="5"/>
      <c r="M14" s="5"/>
      <c r="N14" s="5"/>
    </row>
    <row r="15" spans="1:14" x14ac:dyDescent="0.35">
      <c r="B15" s="18"/>
      <c r="C15" s="8"/>
      <c r="H15" s="5"/>
      <c r="I15" s="2"/>
      <c r="N15" s="3"/>
    </row>
    <row r="16" spans="1:14" s="14" customFormat="1" ht="29" x14ac:dyDescent="0.35">
      <c r="B16" s="10" t="s">
        <v>54</v>
      </c>
      <c r="C16" s="10" t="s">
        <v>55</v>
      </c>
      <c r="D16" s="10" t="s">
        <v>53</v>
      </c>
      <c r="E16" s="10" t="s">
        <v>60</v>
      </c>
      <c r="F16" s="10" t="s">
        <v>56</v>
      </c>
      <c r="G16" s="10" t="s">
        <v>62</v>
      </c>
      <c r="H16" s="31" t="s">
        <v>57</v>
      </c>
      <c r="I16" s="10" t="s">
        <v>58</v>
      </c>
      <c r="J16" s="10" t="s">
        <v>63</v>
      </c>
      <c r="K16" s="27" t="s">
        <v>73</v>
      </c>
      <c r="L16" s="10" t="s">
        <v>94</v>
      </c>
    </row>
    <row r="17" spans="1:13" x14ac:dyDescent="0.35">
      <c r="A17" t="s">
        <v>17</v>
      </c>
      <c r="B17" s="8">
        <v>1920</v>
      </c>
      <c r="C17" s="3">
        <v>1080</v>
      </c>
      <c r="D17" s="5">
        <v>16</v>
      </c>
      <c r="E17" s="3">
        <f>15*60</f>
        <v>900</v>
      </c>
      <c r="F17" s="3">
        <v>30</v>
      </c>
      <c r="G17" s="42">
        <f>B17*C17*D17*F17*E17</f>
        <v>895795200000</v>
      </c>
      <c r="H17" s="16">
        <v>8</v>
      </c>
      <c r="I17" s="13">
        <v>1000000</v>
      </c>
      <c r="J17" s="42">
        <f>H17*I17</f>
        <v>8000000</v>
      </c>
      <c r="K17" s="5">
        <f>G17/J17</f>
        <v>111974.39999999999</v>
      </c>
      <c r="L17" s="3" t="s">
        <v>65</v>
      </c>
      <c r="M17"/>
    </row>
    <row r="18" spans="1:13" x14ac:dyDescent="0.35">
      <c r="A18" t="s">
        <v>18</v>
      </c>
      <c r="B18" s="8">
        <v>1920</v>
      </c>
      <c r="C18" s="3">
        <v>1080</v>
      </c>
      <c r="D18" s="5">
        <v>24</v>
      </c>
      <c r="E18" s="3">
        <f>15*60</f>
        <v>900</v>
      </c>
      <c r="F18" s="3">
        <v>30</v>
      </c>
      <c r="G18" s="42">
        <f>B18*C18*D18*F18*E18</f>
        <v>1343692800000</v>
      </c>
      <c r="H18" s="16">
        <v>8</v>
      </c>
      <c r="I18" s="13">
        <v>1000000</v>
      </c>
      <c r="J18" s="42">
        <f>H18*I18</f>
        <v>8000000</v>
      </c>
      <c r="K18" s="5">
        <f>G18/J18</f>
        <v>167961.60000000001</v>
      </c>
      <c r="L18" s="3" t="s">
        <v>65</v>
      </c>
      <c r="M18"/>
    </row>
    <row r="19" spans="1:13" x14ac:dyDescent="0.35">
      <c r="A19" t="s">
        <v>19</v>
      </c>
      <c r="B19" s="8">
        <v>3480</v>
      </c>
      <c r="C19" s="3">
        <v>2160</v>
      </c>
      <c r="D19" s="5">
        <v>16</v>
      </c>
      <c r="E19" s="3">
        <f t="shared" ref="E19" si="0">15*60</f>
        <v>900</v>
      </c>
      <c r="F19" s="3">
        <v>30</v>
      </c>
      <c r="G19" s="42">
        <f>B19*C19*D19*F19*E19</f>
        <v>3247257600000</v>
      </c>
      <c r="H19" s="16">
        <v>8</v>
      </c>
      <c r="I19" s="13">
        <v>1000000</v>
      </c>
      <c r="J19" s="42">
        <f>H19*I19</f>
        <v>8000000</v>
      </c>
      <c r="K19" s="5">
        <f>G19/J19</f>
        <v>405907.20000000001</v>
      </c>
      <c r="L19" s="3" t="s">
        <v>65</v>
      </c>
      <c r="M19"/>
    </row>
    <row r="20" spans="1:13" x14ac:dyDescent="0.35">
      <c r="A20" t="s">
        <v>20</v>
      </c>
      <c r="B20" s="8">
        <v>3480</v>
      </c>
      <c r="C20" s="3">
        <v>2160</v>
      </c>
      <c r="D20" s="5">
        <v>24</v>
      </c>
      <c r="E20" s="3">
        <f>15*60</f>
        <v>900</v>
      </c>
      <c r="F20" s="3">
        <v>30</v>
      </c>
      <c r="G20" s="42">
        <f>B20*C20*D20*F20*E20</f>
        <v>4870886400000</v>
      </c>
      <c r="H20" s="16">
        <v>8</v>
      </c>
      <c r="I20" s="13">
        <v>1000000</v>
      </c>
      <c r="J20" s="42">
        <f>H20*I20</f>
        <v>8000000</v>
      </c>
      <c r="K20" s="5">
        <f>G20/J20</f>
        <v>608860.80000000005</v>
      </c>
      <c r="L20" s="3" t="s">
        <v>65</v>
      </c>
      <c r="M20"/>
    </row>
    <row r="21" spans="1:13" ht="15" customHeight="1" x14ac:dyDescent="0.35">
      <c r="M21"/>
    </row>
    <row r="23" spans="1:13" x14ac:dyDescent="0.35">
      <c r="A23" t="s">
        <v>21</v>
      </c>
      <c r="B23" s="18">
        <v>1.5</v>
      </c>
      <c r="C23" s="3" t="s">
        <v>85</v>
      </c>
    </row>
    <row r="24" spans="1:13" x14ac:dyDescent="0.35">
      <c r="A24" s="1" t="s">
        <v>66</v>
      </c>
    </row>
    <row r="27" spans="1:13" x14ac:dyDescent="0.35">
      <c r="A27" t="s">
        <v>112</v>
      </c>
    </row>
    <row r="28" spans="1:13" x14ac:dyDescent="0.35">
      <c r="A28" s="17" t="s">
        <v>81</v>
      </c>
    </row>
    <row r="30" spans="1:13" x14ac:dyDescent="0.35">
      <c r="B30" s="8" t="s">
        <v>22</v>
      </c>
    </row>
    <row r="31" spans="1:13" s="14" customFormat="1" ht="29" x14ac:dyDescent="0.35">
      <c r="B31" s="10" t="s">
        <v>76</v>
      </c>
      <c r="C31" s="10" t="s">
        <v>70</v>
      </c>
      <c r="D31" s="27" t="s">
        <v>69</v>
      </c>
      <c r="E31" s="10" t="s">
        <v>74</v>
      </c>
      <c r="F31" s="29" t="s">
        <v>72</v>
      </c>
      <c r="G31" s="10" t="s">
        <v>87</v>
      </c>
      <c r="H31" s="28" t="s">
        <v>71</v>
      </c>
      <c r="I31" s="15"/>
      <c r="J31" s="15"/>
      <c r="K31" s="15"/>
      <c r="L31" s="15"/>
      <c r="M31" s="15"/>
    </row>
    <row r="32" spans="1:13" x14ac:dyDescent="0.35">
      <c r="A32" s="3" t="s">
        <v>28</v>
      </c>
      <c r="B32" s="8">
        <v>500000000</v>
      </c>
      <c r="C32" s="3">
        <f>$B$9</f>
        <v>128</v>
      </c>
      <c r="D32" s="13">
        <f>B32*C32</f>
        <v>64000000000</v>
      </c>
      <c r="E32" s="3">
        <v>3</v>
      </c>
      <c r="F32" s="13">
        <f>D32*E32</f>
        <v>192000000000</v>
      </c>
      <c r="G32" s="13">
        <v>10000000000000</v>
      </c>
      <c r="H32" s="12">
        <f>F32/G32</f>
        <v>1.9199999999999998E-2</v>
      </c>
    </row>
    <row r="33" spans="1:13" x14ac:dyDescent="0.35">
      <c r="A33" s="3" t="s">
        <v>29</v>
      </c>
      <c r="B33" s="8">
        <v>500000000</v>
      </c>
      <c r="C33" s="3">
        <f>$B$9/1.6</f>
        <v>80</v>
      </c>
      <c r="D33" s="13">
        <f>B33*C33</f>
        <v>40000000000</v>
      </c>
      <c r="E33" s="3">
        <v>3</v>
      </c>
      <c r="F33" s="13">
        <f>D33*E33</f>
        <v>120000000000</v>
      </c>
      <c r="G33" s="13">
        <v>10000000000000</v>
      </c>
      <c r="H33" s="12">
        <f>F33/G33</f>
        <v>1.2E-2</v>
      </c>
    </row>
    <row r="34" spans="1:13" x14ac:dyDescent="0.35">
      <c r="A34" s="3"/>
      <c r="D34" s="13"/>
      <c r="F34" s="13"/>
      <c r="G34" s="13"/>
    </row>
    <row r="35" spans="1:13" s="14" customFormat="1" ht="29" x14ac:dyDescent="0.35">
      <c r="A35" s="20"/>
      <c r="B35" s="10" t="s">
        <v>59</v>
      </c>
      <c r="C35" s="10" t="s">
        <v>78</v>
      </c>
      <c r="D35" s="33" t="s">
        <v>88</v>
      </c>
      <c r="E35" s="27" t="s">
        <v>86</v>
      </c>
      <c r="F35" s="24" t="s">
        <v>74</v>
      </c>
      <c r="G35" s="10" t="s">
        <v>89</v>
      </c>
      <c r="H35" s="28" t="s">
        <v>71</v>
      </c>
      <c r="I35" s="22"/>
      <c r="J35" s="22"/>
      <c r="K35" s="22"/>
      <c r="L35" s="22"/>
      <c r="M35" s="22"/>
    </row>
    <row r="36" spans="1:13" x14ac:dyDescent="0.35">
      <c r="A36" s="3" t="s">
        <v>30</v>
      </c>
      <c r="B36" s="8">
        <v>100000000</v>
      </c>
      <c r="C36" s="3">
        <f>B36*0.75</f>
        <v>75000000</v>
      </c>
      <c r="D36" s="2">
        <f>$B$11</f>
        <v>3.1539999999999999</v>
      </c>
      <c r="E36" s="3">
        <f>C36*D36</f>
        <v>236550000</v>
      </c>
      <c r="F36" s="3">
        <v>3</v>
      </c>
      <c r="G36" s="23">
        <f>10000000000000/1000000</f>
        <v>10000000</v>
      </c>
      <c r="H36" s="5">
        <f>(E36*F36)/G36</f>
        <v>70.965000000000003</v>
      </c>
      <c r="J36" s="5"/>
      <c r="K36" s="5"/>
      <c r="L36" s="5"/>
      <c r="M36" s="5"/>
    </row>
    <row r="37" spans="1:13" x14ac:dyDescent="0.35">
      <c r="A37" s="3"/>
      <c r="F37" s="13"/>
      <c r="G37" s="13"/>
    </row>
    <row r="38" spans="1:13" s="26" customFormat="1" ht="29" x14ac:dyDescent="0.35">
      <c r="A38" s="25"/>
      <c r="B38" s="25" t="s">
        <v>84</v>
      </c>
      <c r="C38" s="26" t="s">
        <v>90</v>
      </c>
      <c r="D38" s="26" t="s">
        <v>91</v>
      </c>
      <c r="E38" s="25" t="s">
        <v>92</v>
      </c>
      <c r="F38" s="25" t="s">
        <v>93</v>
      </c>
      <c r="G38" s="30" t="s">
        <v>86</v>
      </c>
      <c r="H38" s="24" t="s">
        <v>74</v>
      </c>
      <c r="I38" s="10" t="s">
        <v>89</v>
      </c>
      <c r="J38" s="28" t="s">
        <v>71</v>
      </c>
      <c r="K38" s="25"/>
      <c r="L38" s="25"/>
      <c r="M38" s="25"/>
    </row>
    <row r="39" spans="1:13" x14ac:dyDescent="0.35">
      <c r="A39" s="3" t="s">
        <v>31</v>
      </c>
      <c r="B39" s="8">
        <v>500</v>
      </c>
      <c r="C39" s="3">
        <v>60</v>
      </c>
      <c r="D39" s="3">
        <f>B39*C39</f>
        <v>30000</v>
      </c>
      <c r="E39" s="3">
        <f>$K$17</f>
        <v>111974.39999999999</v>
      </c>
      <c r="F39" s="16">
        <v>15</v>
      </c>
      <c r="G39" s="3">
        <f>D39*E39/F39</f>
        <v>223948800</v>
      </c>
      <c r="H39" s="3">
        <v>3</v>
      </c>
      <c r="I39" s="23">
        <f>10000000000000/1000000</f>
        <v>10000000</v>
      </c>
      <c r="J39" s="5">
        <f>(G39*H39)/I39</f>
        <v>67.184640000000002</v>
      </c>
    </row>
    <row r="40" spans="1:13" x14ac:dyDescent="0.35">
      <c r="A40" s="3"/>
    </row>
    <row r="41" spans="1:13" ht="29" x14ac:dyDescent="0.35">
      <c r="A41" s="3"/>
      <c r="D41" s="27" t="s">
        <v>69</v>
      </c>
      <c r="H41" s="28" t="s">
        <v>71</v>
      </c>
    </row>
    <row r="42" spans="1:13" x14ac:dyDescent="0.35">
      <c r="A42" s="3" t="s">
        <v>32</v>
      </c>
      <c r="D42" s="42">
        <f>$D$32*365</f>
        <v>23360000000000</v>
      </c>
      <c r="E42" s="3" t="s">
        <v>105</v>
      </c>
      <c r="F42" s="13"/>
      <c r="G42" s="13"/>
      <c r="H42" s="3">
        <f>$H$32*365</f>
        <v>7.0079999999999991</v>
      </c>
    </row>
    <row r="43" spans="1:13" x14ac:dyDescent="0.35">
      <c r="A43" s="3" t="s">
        <v>33</v>
      </c>
      <c r="D43" s="42">
        <f>$D$33*365</f>
        <v>14600000000000</v>
      </c>
      <c r="E43" s="3" t="s">
        <v>105</v>
      </c>
      <c r="F43" s="13"/>
      <c r="G43" s="13"/>
      <c r="H43" s="3">
        <f>$H$33*365</f>
        <v>4.38</v>
      </c>
    </row>
    <row r="44" spans="1:13" x14ac:dyDescent="0.35">
      <c r="A44" s="3" t="s">
        <v>34</v>
      </c>
      <c r="D44" s="34">
        <f>$E$36*365*1000000</f>
        <v>8.634075E+16</v>
      </c>
      <c r="E44" s="3" t="s">
        <v>105</v>
      </c>
      <c r="F44" s="5"/>
      <c r="G44" s="5"/>
      <c r="H44" s="5">
        <f>$H$36*365</f>
        <v>25902.225000000002</v>
      </c>
    </row>
    <row r="45" spans="1:13" x14ac:dyDescent="0.35">
      <c r="A45" s="3" t="s">
        <v>35</v>
      </c>
      <c r="D45" s="34">
        <f>$G$39*365*1000000</f>
        <v>8.1741312E+16</v>
      </c>
      <c r="E45" s="3" t="s">
        <v>105</v>
      </c>
      <c r="F45" s="5"/>
      <c r="G45" s="5"/>
      <c r="H45" s="5">
        <f>$J$39*365</f>
        <v>24522.393599999999</v>
      </c>
    </row>
    <row r="47" spans="1:13" x14ac:dyDescent="0.35">
      <c r="A47" t="s">
        <v>82</v>
      </c>
    </row>
    <row r="48" spans="1:13" s="14" customFormat="1" x14ac:dyDescent="0.35">
      <c r="B48" s="27" t="s">
        <v>24</v>
      </c>
      <c r="C48" s="10" t="s">
        <v>96</v>
      </c>
      <c r="D48" s="27" t="s">
        <v>95</v>
      </c>
      <c r="E48" s="15"/>
      <c r="F48" s="15"/>
      <c r="G48" s="15"/>
      <c r="H48" s="21"/>
      <c r="I48" s="15"/>
      <c r="J48" s="15"/>
      <c r="K48" s="15"/>
      <c r="L48" s="15"/>
      <c r="M48" s="15"/>
    </row>
    <row r="49" spans="1:13" x14ac:dyDescent="0.35">
      <c r="A49" s="3" t="s">
        <v>40</v>
      </c>
      <c r="B49" s="8">
        <f>$H42</f>
        <v>7.0079999999999991</v>
      </c>
      <c r="C49" s="32">
        <v>1.89E-2</v>
      </c>
      <c r="D49" s="2">
        <f>B49*C49</f>
        <v>0.13245119999999999</v>
      </c>
    </row>
    <row r="50" spans="1:13" x14ac:dyDescent="0.35">
      <c r="A50" s="3" t="s">
        <v>41</v>
      </c>
      <c r="B50" s="8">
        <f t="shared" ref="B50:B52" si="1">$H43</f>
        <v>4.38</v>
      </c>
      <c r="C50" s="32">
        <v>1.89E-2</v>
      </c>
      <c r="D50" s="2">
        <f t="shared" ref="D50:D52" si="2">B50*C50</f>
        <v>8.2781999999999994E-2</v>
      </c>
    </row>
    <row r="51" spans="1:13" x14ac:dyDescent="0.35">
      <c r="A51" s="3" t="s">
        <v>42</v>
      </c>
      <c r="B51" s="8">
        <f t="shared" si="1"/>
        <v>25902.225000000002</v>
      </c>
      <c r="C51" s="32">
        <v>1.89E-2</v>
      </c>
      <c r="D51" s="3">
        <f t="shared" si="2"/>
        <v>489.55205250000006</v>
      </c>
      <c r="E51" s="2"/>
    </row>
    <row r="52" spans="1:13" x14ac:dyDescent="0.35">
      <c r="A52" s="3" t="s">
        <v>43</v>
      </c>
      <c r="B52" s="8">
        <f t="shared" si="1"/>
        <v>24522.393599999999</v>
      </c>
      <c r="C52" s="32">
        <v>1.89E-2</v>
      </c>
      <c r="D52" s="3">
        <f t="shared" si="2"/>
        <v>463.47323904000001</v>
      </c>
    </row>
    <row r="53" spans="1:13" x14ac:dyDescent="0.35">
      <c r="A53" s="1" t="s">
        <v>97</v>
      </c>
    </row>
    <row r="55" spans="1:13" x14ac:dyDescent="0.35">
      <c r="A55" t="s">
        <v>83</v>
      </c>
    </row>
    <row r="57" spans="1:13" s="35" customFormat="1" ht="29" x14ac:dyDescent="0.35">
      <c r="B57" s="36" t="s">
        <v>45</v>
      </c>
      <c r="C57" s="37" t="s">
        <v>98</v>
      </c>
      <c r="D57" s="37"/>
      <c r="E57" s="37"/>
      <c r="F57" s="37"/>
      <c r="G57" s="37"/>
      <c r="H57" s="38"/>
      <c r="I57" s="37"/>
      <c r="J57" s="37"/>
      <c r="K57" s="37"/>
      <c r="L57" s="37"/>
      <c r="M57" s="37"/>
    </row>
    <row r="58" spans="1:13" ht="16" x14ac:dyDescent="0.5">
      <c r="A58" s="3" t="s">
        <v>48</v>
      </c>
      <c r="B58" s="8">
        <v>259</v>
      </c>
      <c r="C58" s="3" t="s">
        <v>100</v>
      </c>
      <c r="D58" s="39" t="s">
        <v>106</v>
      </c>
    </row>
    <row r="59" spans="1:13" x14ac:dyDescent="0.35">
      <c r="A59" s="3" t="s">
        <v>49</v>
      </c>
      <c r="B59" s="8">
        <v>224</v>
      </c>
      <c r="C59" s="3" t="s">
        <v>100</v>
      </c>
      <c r="D59" s="3" t="s">
        <v>102</v>
      </c>
    </row>
    <row r="60" spans="1:13" x14ac:dyDescent="0.35">
      <c r="A60" s="3" t="s">
        <v>50</v>
      </c>
      <c r="B60" s="8">
        <v>395</v>
      </c>
      <c r="C60" s="3" t="s">
        <v>100</v>
      </c>
      <c r="D60" s="3" t="s">
        <v>104</v>
      </c>
    </row>
    <row r="61" spans="1:13" x14ac:dyDescent="0.35">
      <c r="A61" s="3" t="s">
        <v>51</v>
      </c>
      <c r="B61" s="8">
        <v>2157</v>
      </c>
      <c r="C61" s="3" t="s">
        <v>100</v>
      </c>
      <c r="D61" s="3" t="s">
        <v>103</v>
      </c>
    </row>
    <row r="62" spans="1:13" x14ac:dyDescent="0.35">
      <c r="A62" s="3" t="s">
        <v>52</v>
      </c>
      <c r="B62" s="18">
        <f>452148/1000/60</f>
        <v>7.5358000000000001</v>
      </c>
      <c r="C62" s="3" t="s">
        <v>101</v>
      </c>
      <c r="D62" s="3" t="s">
        <v>11</v>
      </c>
    </row>
    <row r="63" spans="1:13" x14ac:dyDescent="0.35">
      <c r="A63" s="1" t="s">
        <v>99</v>
      </c>
    </row>
  </sheetData>
  <hyperlinks>
    <hyperlink ref="A24" r:id="rId1" xr:uid="{E331CB14-7313-491C-A517-E779B9B5DABC}"/>
    <hyperlink ref="A14" r:id="rId2" xr:uid="{BF3B2005-C4EC-4DC0-A3EE-BD8D2723A9EB}"/>
    <hyperlink ref="A12" r:id="rId3" xr:uid="{C3690BCF-2428-48EB-820E-6810CC99B2BA}"/>
    <hyperlink ref="A53" r:id="rId4" xr:uid="{DBE93B47-BAC5-4B82-9410-6E9DD89B0A86}"/>
    <hyperlink ref="A63" r:id="rId5" xr:uid="{EC2DFC74-7FE6-4B95-964D-A6B61DBC09E4}"/>
  </hyperlinks>
  <pageMargins left="0.7" right="0.7" top="0.75" bottom="0.75" header="0.3" footer="0.3"/>
  <pageSetup scale="71" fitToHeight="0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Robbins</dc:creator>
  <cp:lastModifiedBy>Timothy Robbins</cp:lastModifiedBy>
  <cp:lastPrinted>2020-06-11T22:35:03Z</cp:lastPrinted>
  <dcterms:created xsi:type="dcterms:W3CDTF">2020-06-07T22:08:21Z</dcterms:created>
  <dcterms:modified xsi:type="dcterms:W3CDTF">2020-06-12T04:21:01Z</dcterms:modified>
</cp:coreProperties>
</file>